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10" windowWidth="19395" windowHeight="7710"/>
  </bookViews>
  <sheets>
    <sheet name="정산1" sheetId="11" r:id="rId1"/>
    <sheet name="정산2" sheetId="10" r:id="rId2"/>
    <sheet name="17목" sheetId="2" r:id="rId3"/>
    <sheet name="18금" sheetId="3" r:id="rId4"/>
    <sheet name="21월" sheetId="4" r:id="rId5"/>
    <sheet name="22화" sheetId="5" r:id="rId6"/>
    <sheet name="23수" sheetId="6" r:id="rId7"/>
    <sheet name="24목" sheetId="7" r:id="rId8"/>
  </sheets>
  <calcPr calcId="144525"/>
</workbook>
</file>

<file path=xl/calcChain.xml><?xml version="1.0" encoding="utf-8"?>
<calcChain xmlns="http://schemas.openxmlformats.org/spreadsheetml/2006/main">
  <c r="G4" i="11" l="1"/>
  <c r="G5" i="11" s="1"/>
  <c r="G6" i="11" s="1"/>
  <c r="G7" i="11" s="1"/>
  <c r="G8" i="11" s="1"/>
  <c r="G9" i="11" s="1"/>
  <c r="G10" i="11" s="1"/>
  <c r="G11" i="11" s="1"/>
  <c r="G12" i="11" s="1"/>
  <c r="G13" i="11" s="1"/>
  <c r="G14" i="11" s="1"/>
  <c r="G15" i="11" s="1"/>
  <c r="G16" i="11" s="1"/>
  <c r="G17" i="11" s="1"/>
  <c r="G18" i="11" s="1"/>
  <c r="G19" i="11" s="1"/>
  <c r="G20" i="11" s="1"/>
  <c r="G21" i="11" s="1"/>
  <c r="G22" i="11" s="1"/>
  <c r="G23" i="11" s="1"/>
  <c r="G24" i="11" s="1"/>
  <c r="G25" i="11" s="1"/>
  <c r="G26" i="11" s="1"/>
  <c r="G27" i="11" s="1"/>
  <c r="G28" i="11" s="1"/>
  <c r="G29" i="11" s="1"/>
  <c r="G30" i="11" s="1"/>
  <c r="G31" i="11" s="1"/>
  <c r="G32" i="11" s="1"/>
  <c r="H24" i="10" l="1"/>
  <c r="H21" i="10"/>
  <c r="H4" i="10"/>
  <c r="H6" i="10"/>
  <c r="W10" i="7"/>
  <c r="W7" i="7"/>
  <c r="W8" i="7"/>
  <c r="W9" i="7"/>
  <c r="W6" i="7"/>
  <c r="G22" i="10" l="1"/>
  <c r="G13" i="10"/>
  <c r="G23" i="10"/>
  <c r="G21" i="10"/>
  <c r="G11" i="10"/>
  <c r="G10" i="10"/>
  <c r="H25" i="10"/>
  <c r="G5" i="10"/>
  <c r="AC13" i="6"/>
  <c r="AC7" i="6"/>
  <c r="AC8" i="6"/>
  <c r="AC9" i="6"/>
  <c r="AC10" i="6"/>
  <c r="AC11" i="6"/>
  <c r="AC12" i="6"/>
  <c r="AC6" i="6"/>
  <c r="G25" i="10" l="1"/>
  <c r="F22" i="10"/>
  <c r="F19" i="10"/>
  <c r="F14" i="10"/>
  <c r="F17" i="10"/>
  <c r="F13" i="10"/>
  <c r="F21" i="10"/>
  <c r="F18" i="10"/>
  <c r="F10" i="10"/>
  <c r="F25" i="10" s="1"/>
  <c r="J5" i="10" l="1"/>
  <c r="J6" i="10"/>
  <c r="J8" i="10"/>
  <c r="J10" i="10"/>
  <c r="J11" i="10"/>
  <c r="J14" i="10"/>
  <c r="J17" i="10"/>
  <c r="J18" i="10"/>
  <c r="J19" i="10"/>
  <c r="J20" i="10"/>
  <c r="J21" i="10"/>
  <c r="J22" i="10"/>
  <c r="J23" i="10"/>
  <c r="J24" i="10"/>
  <c r="J4" i="10"/>
  <c r="E20" i="10"/>
  <c r="E13" i="10"/>
  <c r="E10" i="10"/>
  <c r="E9" i="10"/>
  <c r="J9" i="10" s="1"/>
  <c r="E8" i="10"/>
  <c r="D13" i="10"/>
  <c r="J13" i="10" s="1"/>
  <c r="D7" i="10"/>
  <c r="D25" i="10" s="1"/>
  <c r="C16" i="10"/>
  <c r="J16" i="10" s="1"/>
  <c r="C7" i="10"/>
  <c r="J7" i="10" s="1"/>
  <c r="AF14" i="5"/>
  <c r="AF7" i="5"/>
  <c r="AF8" i="5"/>
  <c r="AF9" i="5"/>
  <c r="AF10" i="5"/>
  <c r="AF11" i="5"/>
  <c r="AF12" i="5"/>
  <c r="AF13" i="5"/>
  <c r="AF6" i="5"/>
  <c r="AC9" i="4"/>
  <c r="Q11" i="4"/>
  <c r="E25" i="10" l="1"/>
  <c r="C25" i="10"/>
  <c r="J25" i="10"/>
  <c r="AC11" i="4"/>
  <c r="AC7" i="4"/>
  <c r="AC8" i="4"/>
  <c r="AC10" i="4"/>
  <c r="AC6" i="4"/>
  <c r="P8" i="3"/>
  <c r="P7" i="3"/>
  <c r="P6" i="3"/>
  <c r="N7" i="2"/>
  <c r="N8" i="2" s="1"/>
  <c r="N6" i="2" l="1"/>
  <c r="I25" i="10" l="1"/>
  <c r="P10" i="7" l="1"/>
  <c r="Q10" i="7"/>
  <c r="R10" i="7"/>
  <c r="S10" i="7"/>
  <c r="T10" i="7"/>
  <c r="U10" i="7"/>
  <c r="V10" i="7"/>
  <c r="D10" i="7"/>
  <c r="E10" i="7"/>
  <c r="F10" i="7"/>
  <c r="G10" i="7"/>
  <c r="H10" i="7"/>
  <c r="I10" i="7"/>
  <c r="J10" i="7"/>
  <c r="K10" i="7"/>
  <c r="L10" i="7"/>
  <c r="M10" i="7"/>
  <c r="N10" i="7"/>
  <c r="O10" i="7"/>
  <c r="C10" i="7"/>
  <c r="D13" i="6" l="1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C13" i="6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C14" i="5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R11" i="4"/>
  <c r="S11" i="4"/>
  <c r="T11" i="4"/>
  <c r="U11" i="4"/>
  <c r="V11" i="4"/>
  <c r="W11" i="4"/>
  <c r="X11" i="4"/>
  <c r="Y11" i="4"/>
  <c r="Z11" i="4"/>
  <c r="AA11" i="4"/>
  <c r="AB11" i="4"/>
  <c r="C11" i="4"/>
  <c r="O8" i="3" l="1"/>
  <c r="N8" i="3"/>
  <c r="M8" i="3"/>
  <c r="L8" i="3"/>
  <c r="K8" i="3"/>
  <c r="J8" i="3"/>
  <c r="I8" i="3"/>
  <c r="H8" i="3"/>
  <c r="G8" i="3"/>
  <c r="F8" i="3"/>
  <c r="E8" i="3"/>
  <c r="D8" i="3"/>
  <c r="C8" i="3"/>
  <c r="M8" i="2"/>
  <c r="L8" i="2"/>
  <c r="K8" i="2"/>
  <c r="J8" i="2"/>
  <c r="I8" i="2"/>
  <c r="H8" i="2"/>
  <c r="G8" i="2"/>
  <c r="F8" i="2"/>
  <c r="E8" i="2"/>
  <c r="D8" i="2"/>
  <c r="C8" i="2"/>
</calcChain>
</file>

<file path=xl/sharedStrings.xml><?xml version="1.0" encoding="utf-8"?>
<sst xmlns="http://schemas.openxmlformats.org/spreadsheetml/2006/main" count="376" uniqueCount="168">
  <si>
    <t>참이슬</t>
    <phoneticPr fontId="2" type="noConversion"/>
  </si>
  <si>
    <t>하이트</t>
    <phoneticPr fontId="2" type="noConversion"/>
  </si>
  <si>
    <t>맥스</t>
    <phoneticPr fontId="2" type="noConversion"/>
  </si>
  <si>
    <t>카스</t>
    <phoneticPr fontId="2" type="noConversion"/>
  </si>
  <si>
    <t>생수</t>
    <phoneticPr fontId="2" type="noConversion"/>
  </si>
  <si>
    <t>칠성사이다</t>
    <phoneticPr fontId="2" type="noConversion"/>
  </si>
  <si>
    <t>코카콜라</t>
    <phoneticPr fontId="2" type="noConversion"/>
  </si>
  <si>
    <t>펩시콜라</t>
    <phoneticPr fontId="2" type="noConversion"/>
  </si>
  <si>
    <t>써니텐</t>
    <phoneticPr fontId="2" type="noConversion"/>
  </si>
  <si>
    <t>밀키스</t>
    <phoneticPr fontId="2" type="noConversion"/>
  </si>
  <si>
    <t>게토레이</t>
    <phoneticPr fontId="2" type="noConversion"/>
  </si>
  <si>
    <t>파워에이드</t>
    <phoneticPr fontId="2" type="noConversion"/>
  </si>
  <si>
    <t>종이컵</t>
    <phoneticPr fontId="2" type="noConversion"/>
  </si>
  <si>
    <t>소주컵</t>
    <phoneticPr fontId="2" type="noConversion"/>
  </si>
  <si>
    <t>접시</t>
    <phoneticPr fontId="2" type="noConversion"/>
  </si>
  <si>
    <t>숟가락</t>
    <phoneticPr fontId="2" type="noConversion"/>
  </si>
  <si>
    <t>젓가락</t>
    <phoneticPr fontId="2" type="noConversion"/>
  </si>
  <si>
    <t>우동용기</t>
    <phoneticPr fontId="2" type="noConversion"/>
  </si>
  <si>
    <t>물티슈</t>
    <phoneticPr fontId="2" type="noConversion"/>
  </si>
  <si>
    <t>화장지</t>
    <phoneticPr fontId="2" type="noConversion"/>
  </si>
  <si>
    <t>금액</t>
    <phoneticPr fontId="2" type="noConversion"/>
  </si>
  <si>
    <t>360</t>
    <phoneticPr fontId="2" type="noConversion"/>
  </si>
  <si>
    <t>1600</t>
    <phoneticPr fontId="2" type="noConversion"/>
  </si>
  <si>
    <t>1000</t>
    <phoneticPr fontId="2" type="noConversion"/>
  </si>
  <si>
    <t>750</t>
    <phoneticPr fontId="2" type="noConversion"/>
  </si>
  <si>
    <t>2000</t>
    <phoneticPr fontId="2" type="noConversion"/>
  </si>
  <si>
    <t>1500</t>
    <phoneticPr fontId="2" type="noConversion"/>
  </si>
  <si>
    <t>1250</t>
    <phoneticPr fontId="2" type="noConversion"/>
  </si>
  <si>
    <t>200</t>
    <phoneticPr fontId="2" type="noConversion"/>
  </si>
  <si>
    <t>10</t>
    <phoneticPr fontId="2" type="noConversion"/>
  </si>
  <si>
    <t>50</t>
    <phoneticPr fontId="2" type="noConversion"/>
  </si>
  <si>
    <t>400</t>
    <phoneticPr fontId="2" type="noConversion"/>
  </si>
  <si>
    <t>국제학부</t>
    <phoneticPr fontId="2" type="noConversion"/>
  </si>
  <si>
    <t>디자인조형학부</t>
    <phoneticPr fontId="2" type="noConversion"/>
  </si>
  <si>
    <t>문과대학</t>
    <phoneticPr fontId="2" type="noConversion"/>
  </si>
  <si>
    <t>미디어학부</t>
    <phoneticPr fontId="2" type="noConversion"/>
  </si>
  <si>
    <t>사범대학</t>
    <phoneticPr fontId="2" type="noConversion"/>
  </si>
  <si>
    <t>생명과학대학</t>
    <phoneticPr fontId="2" type="noConversion"/>
  </si>
  <si>
    <t>이과대학</t>
    <phoneticPr fontId="2" type="noConversion"/>
  </si>
  <si>
    <t>자유전공학부</t>
    <phoneticPr fontId="2" type="noConversion"/>
  </si>
  <si>
    <t>정경대학</t>
    <phoneticPr fontId="2" type="noConversion"/>
  </si>
  <si>
    <t>계</t>
    <phoneticPr fontId="2" type="noConversion"/>
  </si>
  <si>
    <t>비닐</t>
    <phoneticPr fontId="2" type="noConversion"/>
  </si>
  <si>
    <t>동아리연합회</t>
    <phoneticPr fontId="2" type="noConversion"/>
  </si>
  <si>
    <t>정보보호학부</t>
    <phoneticPr fontId="2" type="noConversion"/>
  </si>
  <si>
    <t>정보통신대학</t>
    <phoneticPr fontId="2" type="noConversion"/>
  </si>
  <si>
    <t>355 (캔)</t>
    <phoneticPr fontId="2" type="noConversion"/>
  </si>
  <si>
    <t>500 (병)</t>
    <phoneticPr fontId="2" type="noConversion"/>
  </si>
  <si>
    <t>500</t>
    <phoneticPr fontId="2" type="noConversion"/>
  </si>
  <si>
    <t>17 (목)</t>
    <phoneticPr fontId="2" type="noConversion"/>
  </si>
  <si>
    <t>공과대학</t>
    <phoneticPr fontId="2" type="noConversion"/>
  </si>
  <si>
    <t>18 (금)</t>
    <phoneticPr fontId="2" type="noConversion"/>
  </si>
  <si>
    <t>250 (캔)</t>
    <phoneticPr fontId="2" type="noConversion"/>
  </si>
  <si>
    <t>1000</t>
    <phoneticPr fontId="2" type="noConversion"/>
  </si>
  <si>
    <t>500 (병)</t>
    <phoneticPr fontId="2" type="noConversion"/>
  </si>
  <si>
    <t>640 (병)</t>
    <phoneticPr fontId="2" type="noConversion"/>
  </si>
  <si>
    <t>355 (캔)</t>
    <phoneticPr fontId="2" type="noConversion"/>
  </si>
  <si>
    <t>문과대학</t>
    <phoneticPr fontId="2" type="noConversion"/>
  </si>
  <si>
    <t>칠성사이다</t>
    <phoneticPr fontId="2" type="noConversion"/>
  </si>
  <si>
    <t>하이트</t>
    <phoneticPr fontId="2" type="noConversion"/>
  </si>
  <si>
    <t>태권도부</t>
    <phoneticPr fontId="2" type="noConversion"/>
  </si>
  <si>
    <t>맥스</t>
    <phoneticPr fontId="2" type="noConversion"/>
  </si>
  <si>
    <t>코카콜라</t>
    <phoneticPr fontId="2" type="noConversion"/>
  </si>
  <si>
    <t>21 (월)</t>
    <phoneticPr fontId="2" type="noConversion"/>
  </si>
  <si>
    <t>경영대학</t>
    <phoneticPr fontId="2" type="noConversion"/>
  </si>
  <si>
    <t>카스</t>
    <phoneticPr fontId="2" type="noConversion"/>
  </si>
  <si>
    <t>코카콜라</t>
    <phoneticPr fontId="2" type="noConversion"/>
  </si>
  <si>
    <t>1250</t>
    <phoneticPr fontId="2" type="noConversion"/>
  </si>
  <si>
    <t>1500</t>
    <phoneticPr fontId="2" type="noConversion"/>
  </si>
  <si>
    <t>물티슈</t>
    <phoneticPr fontId="2" type="noConversion"/>
  </si>
  <si>
    <t>400</t>
    <phoneticPr fontId="2" type="noConversion"/>
  </si>
  <si>
    <t>총학생회</t>
    <phoneticPr fontId="2" type="noConversion"/>
  </si>
  <si>
    <t>장수막걸리</t>
    <phoneticPr fontId="2" type="noConversion"/>
  </si>
  <si>
    <t>간호대학</t>
    <phoneticPr fontId="2" type="noConversion"/>
  </si>
  <si>
    <t>22 (화)</t>
    <phoneticPr fontId="2" type="noConversion"/>
  </si>
  <si>
    <t>23 (수)</t>
    <phoneticPr fontId="2" type="noConversion"/>
  </si>
  <si>
    <t>24 (목)</t>
    <phoneticPr fontId="2" type="noConversion"/>
  </si>
  <si>
    <t>250 (캔)</t>
    <phoneticPr fontId="2" type="noConversion"/>
  </si>
  <si>
    <t>사범대학</t>
    <phoneticPr fontId="2" type="noConversion"/>
  </si>
  <si>
    <t>애기능동아리연합회</t>
    <phoneticPr fontId="2" type="noConversion"/>
  </si>
  <si>
    <t>펩시콜라</t>
    <phoneticPr fontId="2" type="noConversion"/>
  </si>
  <si>
    <t>500 (병)</t>
    <phoneticPr fontId="2" type="noConversion"/>
  </si>
  <si>
    <t>640 (병)</t>
    <phoneticPr fontId="2" type="noConversion"/>
  </si>
  <si>
    <t>민주동우회</t>
    <phoneticPr fontId="2" type="noConversion"/>
  </si>
  <si>
    <t>경영대학</t>
    <phoneticPr fontId="2" type="noConversion"/>
  </si>
  <si>
    <t>공과대학</t>
    <phoneticPr fontId="2" type="noConversion"/>
  </si>
  <si>
    <t>국제학부</t>
    <phoneticPr fontId="2" type="noConversion"/>
  </si>
  <si>
    <t>디자인조형학부</t>
    <phoneticPr fontId="2" type="noConversion"/>
  </si>
  <si>
    <t>문과대학</t>
    <phoneticPr fontId="2" type="noConversion"/>
  </si>
  <si>
    <t>미디어학부</t>
    <phoneticPr fontId="2" type="noConversion"/>
  </si>
  <si>
    <t>보건과학대학</t>
    <phoneticPr fontId="2" type="noConversion"/>
  </si>
  <si>
    <t>사범대학</t>
    <phoneticPr fontId="2" type="noConversion"/>
  </si>
  <si>
    <t>생명과학대학</t>
    <phoneticPr fontId="2" type="noConversion"/>
  </si>
  <si>
    <t>의과대학</t>
    <phoneticPr fontId="2" type="noConversion"/>
  </si>
  <si>
    <t>이과대학</t>
    <phoneticPr fontId="2" type="noConversion"/>
  </si>
  <si>
    <t>자유전공학부</t>
    <phoneticPr fontId="2" type="noConversion"/>
  </si>
  <si>
    <t>정경대학</t>
    <phoneticPr fontId="2" type="noConversion"/>
  </si>
  <si>
    <t>정보통신대학</t>
    <phoneticPr fontId="2" type="noConversion"/>
  </si>
  <si>
    <t>계</t>
    <phoneticPr fontId="2" type="noConversion"/>
  </si>
  <si>
    <t>정보보호학부</t>
    <phoneticPr fontId="2" type="noConversion"/>
  </si>
  <si>
    <t>간호대학</t>
    <phoneticPr fontId="2" type="noConversion"/>
  </si>
  <si>
    <t>총학생회</t>
    <phoneticPr fontId="2" type="noConversion"/>
  </si>
  <si>
    <t>얼음</t>
    <phoneticPr fontId="2" type="noConversion"/>
  </si>
  <si>
    <t>360</t>
    <phoneticPr fontId="2" type="noConversion"/>
  </si>
  <si>
    <t>1</t>
    <phoneticPr fontId="2" type="noConversion"/>
  </si>
  <si>
    <t>동아리연합회</t>
    <phoneticPr fontId="2" type="noConversion"/>
  </si>
  <si>
    <t>애기능동아리연합회</t>
    <phoneticPr fontId="2" type="noConversion"/>
  </si>
  <si>
    <t>태권도부</t>
    <phoneticPr fontId="2" type="noConversion"/>
  </si>
  <si>
    <t>민주동우회</t>
    <phoneticPr fontId="2" type="noConversion"/>
  </si>
  <si>
    <t>1</t>
    <phoneticPr fontId="2" type="noConversion"/>
  </si>
  <si>
    <t>1</t>
    <phoneticPr fontId="2" type="noConversion"/>
  </si>
  <si>
    <t>1</t>
    <phoneticPr fontId="2" type="noConversion"/>
  </si>
  <si>
    <t>맥스</t>
    <phoneticPr fontId="2" type="noConversion"/>
  </si>
  <si>
    <t>코카콜라</t>
    <phoneticPr fontId="2" type="noConversion"/>
  </si>
  <si>
    <t>펩시콜라</t>
    <phoneticPr fontId="2" type="noConversion"/>
  </si>
  <si>
    <t>1250</t>
    <phoneticPr fontId="2" type="noConversion"/>
  </si>
  <si>
    <t>총금액</t>
    <phoneticPr fontId="2" type="noConversion"/>
  </si>
  <si>
    <t>21 월</t>
    <phoneticPr fontId="2" type="noConversion"/>
  </si>
  <si>
    <t xml:space="preserve">22 화 </t>
    <phoneticPr fontId="2" type="noConversion"/>
  </si>
  <si>
    <t xml:space="preserve">23 수 </t>
    <phoneticPr fontId="2" type="noConversion"/>
  </si>
  <si>
    <t>24 목</t>
    <phoneticPr fontId="2" type="noConversion"/>
  </si>
  <si>
    <t>17 목</t>
    <phoneticPr fontId="2" type="noConversion"/>
  </si>
  <si>
    <t>18 금</t>
    <phoneticPr fontId="2" type="noConversion"/>
  </si>
  <si>
    <t>써니텐</t>
    <phoneticPr fontId="2" type="noConversion"/>
  </si>
  <si>
    <t>날짜</t>
    <phoneticPr fontId="2" type="noConversion"/>
  </si>
  <si>
    <t>항목</t>
    <phoneticPr fontId="2" type="noConversion"/>
  </si>
  <si>
    <t>세부항목</t>
    <phoneticPr fontId="2" type="noConversion"/>
  </si>
  <si>
    <t>수입</t>
    <phoneticPr fontId="2" type="noConversion"/>
  </si>
  <si>
    <t>지출</t>
    <phoneticPr fontId="2" type="noConversion"/>
  </si>
  <si>
    <t>잔액</t>
    <phoneticPr fontId="2" type="noConversion"/>
  </si>
  <si>
    <t>05.16</t>
    <phoneticPr fontId="2" type="noConversion"/>
  </si>
  <si>
    <t>비닐</t>
    <phoneticPr fontId="2" type="noConversion"/>
  </si>
  <si>
    <t>05.19</t>
    <phoneticPr fontId="2" type="noConversion"/>
  </si>
  <si>
    <t>비닐</t>
    <phoneticPr fontId="2" type="noConversion"/>
  </si>
  <si>
    <t>05.21</t>
    <phoneticPr fontId="2" type="noConversion"/>
  </si>
  <si>
    <t>05.30</t>
    <phoneticPr fontId="2" type="noConversion"/>
  </si>
  <si>
    <r>
      <t>주류</t>
    </r>
    <r>
      <rPr>
        <sz val="11"/>
        <color theme="0"/>
        <rFont val="맑은 고딕"/>
        <family val="3"/>
        <charset val="129"/>
        <scheme val="minor"/>
      </rPr>
      <t xml:space="preserve"> 얼음</t>
    </r>
    <phoneticPr fontId="2" type="noConversion"/>
  </si>
  <si>
    <t>06.04</t>
    <phoneticPr fontId="2" type="noConversion"/>
  </si>
  <si>
    <t>1,800,000 / 1,862,000</t>
    <phoneticPr fontId="2" type="noConversion"/>
  </si>
  <si>
    <t>06.13</t>
    <phoneticPr fontId="2" type="noConversion"/>
  </si>
  <si>
    <t>주류 얼음</t>
    <phoneticPr fontId="2" type="noConversion"/>
  </si>
  <si>
    <t>06.15</t>
    <phoneticPr fontId="2" type="noConversion"/>
  </si>
  <si>
    <t>주류</t>
    <phoneticPr fontId="2" type="noConversion"/>
  </si>
  <si>
    <t>15,000,000 / 33,081,500</t>
    <phoneticPr fontId="2" type="noConversion"/>
  </si>
  <si>
    <t>국제학부</t>
    <phoneticPr fontId="2" type="noConversion"/>
  </si>
  <si>
    <t>주류 얼음</t>
    <phoneticPr fontId="2" type="noConversion"/>
  </si>
  <si>
    <t>06.16</t>
    <phoneticPr fontId="2" type="noConversion"/>
  </si>
  <si>
    <t>사범대학</t>
    <phoneticPr fontId="2" type="noConversion"/>
  </si>
  <si>
    <t>06.18</t>
    <phoneticPr fontId="2" type="noConversion"/>
  </si>
  <si>
    <t>얼음</t>
    <phoneticPr fontId="2" type="noConversion"/>
  </si>
  <si>
    <t>1,862,000 / 1,862,000</t>
    <phoneticPr fontId="2" type="noConversion"/>
  </si>
  <si>
    <t>정경대학</t>
    <phoneticPr fontId="2" type="noConversion"/>
  </si>
  <si>
    <t>태권도부</t>
    <phoneticPr fontId="2" type="noConversion"/>
  </si>
  <si>
    <t>25,000,000 / 33,081,500</t>
    <phoneticPr fontId="2" type="noConversion"/>
  </si>
  <si>
    <t>06.19</t>
    <phoneticPr fontId="2" type="noConversion"/>
  </si>
  <si>
    <t>애기능동아리연합회</t>
    <phoneticPr fontId="2" type="noConversion"/>
  </si>
  <si>
    <t>이과대학</t>
    <phoneticPr fontId="2" type="noConversion"/>
  </si>
  <si>
    <r>
      <t>주류</t>
    </r>
    <r>
      <rPr>
        <sz val="11"/>
        <color theme="0"/>
        <rFont val="맑은 고딕"/>
        <family val="3"/>
        <charset val="129"/>
        <scheme val="minor"/>
      </rPr>
      <t xml:space="preserve"> 얼음</t>
    </r>
    <phoneticPr fontId="2" type="noConversion"/>
  </si>
  <si>
    <t>06.21</t>
    <phoneticPr fontId="2" type="noConversion"/>
  </si>
  <si>
    <t>디자인조형학부</t>
    <phoneticPr fontId="2" type="noConversion"/>
  </si>
  <si>
    <t>경영대학</t>
    <phoneticPr fontId="2" type="noConversion"/>
  </si>
  <si>
    <t>06.22</t>
    <phoneticPr fontId="2" type="noConversion"/>
  </si>
  <si>
    <t>33,000,000 / 33,081,500</t>
    <phoneticPr fontId="2" type="noConversion"/>
  </si>
  <si>
    <t>10.18</t>
    <phoneticPr fontId="2" type="noConversion"/>
  </si>
  <si>
    <t>공과대학</t>
    <phoneticPr fontId="2" type="noConversion"/>
  </si>
  <si>
    <t>33,081,500 / 33,081,500</t>
    <phoneticPr fontId="2" type="noConversion"/>
  </si>
  <si>
    <t>기타</t>
    <phoneticPr fontId="2" type="noConversion"/>
  </si>
  <si>
    <t>차액 정산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</si>
</sst>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[Red]\-#,##0\ "/>
    <numFmt numFmtId="177" formatCode="#,##0_ "/>
    <numFmt numFmtId="178" formatCode="#,##0.0_ ;[Red]\-#,##0.0\ "/>
  </numFmts>
  <fonts count="9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2" borderId="8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1" fillId="0" borderId="6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>
      <alignment horizontal="right" vertical="center"/>
    </xf>
    <xf numFmtId="176" fontId="1" fillId="0" borderId="2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right" vertical="center"/>
    </xf>
    <xf numFmtId="177" fontId="1" fillId="0" borderId="6" xfId="0" applyNumberFormat="1" applyFont="1" applyFill="1" applyBorder="1" applyAlignment="1">
      <alignment horizontal="right" vertical="center"/>
    </xf>
    <xf numFmtId="176" fontId="3" fillId="3" borderId="9" xfId="0" applyNumberFormat="1" applyFont="1" applyFill="1" applyBorder="1" applyAlignment="1">
      <alignment horizontal="right" vertical="center"/>
    </xf>
    <xf numFmtId="176" fontId="3" fillId="3" borderId="8" xfId="0" applyNumberFormat="1" applyFont="1" applyFill="1" applyBorder="1" applyAlignment="1">
      <alignment horizontal="right" vertical="center"/>
    </xf>
    <xf numFmtId="176" fontId="3" fillId="3" borderId="10" xfId="0" applyNumberFormat="1" applyFont="1" applyFill="1" applyBorder="1" applyAlignment="1">
      <alignment horizontal="right" vertical="center"/>
    </xf>
    <xf numFmtId="176" fontId="1" fillId="3" borderId="6" xfId="0" applyNumberFormat="1" applyFont="1" applyFill="1" applyBorder="1" applyAlignment="1">
      <alignment horizontal="right" vertical="center"/>
    </xf>
    <xf numFmtId="178" fontId="3" fillId="3" borderId="10" xfId="0" applyNumberFormat="1" applyFont="1" applyFill="1" applyBorder="1" applyAlignment="1">
      <alignment horizontal="right" vertical="center"/>
    </xf>
    <xf numFmtId="178" fontId="3" fillId="3" borderId="9" xfId="0" applyNumberFormat="1" applyFont="1" applyFill="1" applyBorder="1" applyAlignment="1">
      <alignment horizontal="right" vertical="center"/>
    </xf>
    <xf numFmtId="49" fontId="3" fillId="2" borderId="8" xfId="0" applyNumberFormat="1" applyFont="1" applyFill="1" applyBorder="1" applyAlignment="1">
      <alignment horizontal="center" vertical="center"/>
    </xf>
    <xf numFmtId="176" fontId="1" fillId="2" borderId="8" xfId="0" applyNumberFormat="1" applyFont="1" applyFill="1" applyBorder="1" applyAlignment="1">
      <alignment horizontal="right" vertical="center"/>
    </xf>
    <xf numFmtId="176" fontId="3" fillId="4" borderId="12" xfId="0" applyNumberFormat="1" applyFont="1" applyFill="1" applyBorder="1" applyAlignment="1">
      <alignment horizontal="right" vertical="center"/>
    </xf>
    <xf numFmtId="176" fontId="3" fillId="4" borderId="9" xfId="0" applyNumberFormat="1" applyFont="1" applyFill="1" applyBorder="1" applyAlignment="1">
      <alignment horizontal="right" vertical="center"/>
    </xf>
    <xf numFmtId="176" fontId="3" fillId="4" borderId="8" xfId="0" applyNumberFormat="1" applyFont="1" applyFill="1" applyBorder="1" applyAlignment="1">
      <alignment horizontal="right" vertical="center"/>
    </xf>
    <xf numFmtId="176" fontId="3" fillId="4" borderId="10" xfId="0" applyNumberFormat="1" applyFont="1" applyFill="1" applyBorder="1" applyAlignment="1">
      <alignment horizontal="right" vertical="center"/>
    </xf>
    <xf numFmtId="176" fontId="3" fillId="3" borderId="12" xfId="0" applyNumberFormat="1" applyFont="1" applyFill="1" applyBorder="1" applyAlignment="1">
      <alignment horizontal="right" vertical="center"/>
    </xf>
    <xf numFmtId="177" fontId="1" fillId="0" borderId="7" xfId="0" applyNumberFormat="1" applyFont="1" applyFill="1" applyBorder="1" applyAlignment="1">
      <alignment horizontal="right" vertical="center"/>
    </xf>
    <xf numFmtId="177" fontId="1" fillId="0" borderId="8" xfId="0" applyNumberFormat="1" applyFont="1" applyFill="1" applyBorder="1" applyAlignment="1">
      <alignment horizontal="right" vertical="center"/>
    </xf>
    <xf numFmtId="177" fontId="1" fillId="0" borderId="9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right" vertical="center"/>
    </xf>
    <xf numFmtId="176" fontId="3" fillId="2" borderId="12" xfId="0" applyNumberFormat="1" applyFont="1" applyFill="1" applyBorder="1" applyAlignment="1">
      <alignment horizontal="right" vertical="center"/>
    </xf>
    <xf numFmtId="176" fontId="3" fillId="2" borderId="10" xfId="0" applyNumberFormat="1" applyFont="1" applyFill="1" applyBorder="1" applyAlignment="1">
      <alignment horizontal="right" vertical="center"/>
    </xf>
    <xf numFmtId="176" fontId="3" fillId="2" borderId="9" xfId="0" applyNumberFormat="1" applyFont="1" applyFill="1" applyBorder="1" applyAlignment="1">
      <alignment horizontal="right" vertical="center"/>
    </xf>
    <xf numFmtId="176" fontId="3" fillId="2" borderId="14" xfId="0" applyNumberFormat="1" applyFont="1" applyFill="1" applyBorder="1" applyAlignment="1">
      <alignment horizontal="right" vertical="center"/>
    </xf>
    <xf numFmtId="176" fontId="3" fillId="2" borderId="15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center" vertical="center"/>
    </xf>
    <xf numFmtId="176" fontId="7" fillId="2" borderId="17" xfId="0" applyNumberFormat="1" applyFont="1" applyFill="1" applyBorder="1" applyAlignment="1">
      <alignment horizontal="center" vertical="center"/>
    </xf>
    <xf numFmtId="176" fontId="7" fillId="2" borderId="18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right" vertical="center"/>
    </xf>
    <xf numFmtId="49" fontId="6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right" vertical="center"/>
    </xf>
    <xf numFmtId="176" fontId="6" fillId="0" borderId="32" xfId="0" applyNumberFormat="1" applyFont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right" vertical="center"/>
    </xf>
    <xf numFmtId="176" fontId="6" fillId="0" borderId="34" xfId="0" applyNumberFormat="1" applyFont="1" applyFill="1" applyBorder="1" applyAlignment="1">
      <alignment horizontal="right" vertical="center"/>
    </xf>
    <xf numFmtId="176" fontId="6" fillId="0" borderId="35" xfId="0" applyNumberFormat="1" applyFont="1" applyBorder="1" applyAlignment="1">
      <alignment horizontal="right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176" fontId="6" fillId="0" borderId="37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49" fontId="6" fillId="0" borderId="29" xfId="0" applyNumberFormat="1" applyFont="1" applyFill="1" applyBorder="1" applyAlignment="1">
      <alignment horizontal="center" vertical="center"/>
    </xf>
    <xf numFmtId="176" fontId="6" fillId="0" borderId="31" xfId="0" applyNumberFormat="1" applyFont="1" applyFill="1" applyBorder="1" applyAlignment="1">
      <alignment horizontal="right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176" fontId="6" fillId="0" borderId="39" xfId="0" applyNumberFormat="1" applyFont="1" applyFill="1" applyBorder="1" applyAlignment="1">
      <alignment horizontal="right" vertical="center"/>
    </xf>
    <xf numFmtId="176" fontId="6" fillId="0" borderId="40" xfId="0" applyNumberFormat="1" applyFont="1" applyFill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2"/>
  <sheetViews>
    <sheetView showGridLines="0" tabSelected="1" workbookViewId="0">
      <pane ySplit="3" topLeftCell="A4" activePane="bottomLeft" state="frozen"/>
      <selection pane="bottomLeft"/>
    </sheetView>
  </sheetViews>
  <sheetFormatPr defaultRowHeight="16.5"/>
  <cols>
    <col min="1" max="1" width="9" style="74" customWidth="1"/>
    <col min="2" max="2" width="6.25" style="74" customWidth="1"/>
    <col min="3" max="3" width="18.75" style="74" customWidth="1"/>
    <col min="4" max="4" width="31.25" style="74" customWidth="1"/>
    <col min="5" max="7" width="12.5" style="75" customWidth="1"/>
    <col min="8" max="8" width="12.5" style="76" customWidth="1"/>
    <col min="9" max="10" width="10" style="76" customWidth="1"/>
    <col min="11" max="11" width="9" style="90"/>
    <col min="12" max="16384" width="9" style="74"/>
  </cols>
  <sheetData>
    <row r="2" spans="2:11" ht="16.5" customHeight="1" thickBot="1">
      <c r="K2" s="74"/>
    </row>
    <row r="3" spans="2:11" ht="22.5" customHeight="1" thickBot="1">
      <c r="B3" s="77" t="s">
        <v>124</v>
      </c>
      <c r="C3" s="78" t="s">
        <v>125</v>
      </c>
      <c r="D3" s="78" t="s">
        <v>126</v>
      </c>
      <c r="E3" s="79" t="s">
        <v>127</v>
      </c>
      <c r="F3" s="79" t="s">
        <v>128</v>
      </c>
      <c r="G3" s="80" t="s">
        <v>129</v>
      </c>
      <c r="H3" s="81"/>
      <c r="I3" s="81"/>
      <c r="J3" s="81"/>
      <c r="K3" s="74"/>
    </row>
    <row r="4" spans="2:11" ht="16.5" customHeight="1">
      <c r="B4" s="82" t="s">
        <v>130</v>
      </c>
      <c r="C4" s="83" t="s">
        <v>131</v>
      </c>
      <c r="D4" s="83"/>
      <c r="E4" s="84"/>
      <c r="F4" s="84">
        <v>247000</v>
      </c>
      <c r="G4" s="85">
        <f>-F4</f>
        <v>-247000</v>
      </c>
      <c r="H4" s="81"/>
      <c r="I4" s="81"/>
      <c r="J4" s="81"/>
      <c r="K4" s="74"/>
    </row>
    <row r="5" spans="2:11">
      <c r="B5" s="86" t="s">
        <v>132</v>
      </c>
      <c r="C5" s="87" t="s">
        <v>133</v>
      </c>
      <c r="D5" s="87"/>
      <c r="E5" s="88"/>
      <c r="F5" s="88">
        <v>950000</v>
      </c>
      <c r="G5" s="89">
        <f>G4+E5-F5</f>
        <v>-1197000</v>
      </c>
    </row>
    <row r="6" spans="2:11">
      <c r="B6" s="91" t="s">
        <v>134</v>
      </c>
      <c r="C6" s="92" t="s">
        <v>133</v>
      </c>
      <c r="D6" s="92"/>
      <c r="E6" s="93"/>
      <c r="F6" s="93">
        <v>171000</v>
      </c>
      <c r="G6" s="94">
        <f t="shared" ref="G6:G32" si="0">G5+E6-F6</f>
        <v>-1368000</v>
      </c>
    </row>
    <row r="7" spans="2:11" ht="17.25" thickBot="1">
      <c r="B7" s="95" t="s">
        <v>135</v>
      </c>
      <c r="C7" s="96" t="s">
        <v>83</v>
      </c>
      <c r="D7" s="96" t="s">
        <v>136</v>
      </c>
      <c r="E7" s="97">
        <v>773000</v>
      </c>
      <c r="F7" s="97"/>
      <c r="G7" s="98">
        <f t="shared" si="0"/>
        <v>-595000</v>
      </c>
    </row>
    <row r="8" spans="2:11">
      <c r="B8" s="99" t="s">
        <v>137</v>
      </c>
      <c r="C8" s="100" t="s">
        <v>102</v>
      </c>
      <c r="D8" s="100" t="s">
        <v>138</v>
      </c>
      <c r="E8" s="101"/>
      <c r="F8" s="101">
        <v>1800000</v>
      </c>
      <c r="G8" s="102">
        <f t="shared" si="0"/>
        <v>-2395000</v>
      </c>
    </row>
    <row r="9" spans="2:11">
      <c r="B9" s="86" t="s">
        <v>139</v>
      </c>
      <c r="C9" s="87" t="s">
        <v>43</v>
      </c>
      <c r="D9" s="87" t="s">
        <v>140</v>
      </c>
      <c r="E9" s="88">
        <v>3508100</v>
      </c>
      <c r="F9" s="88"/>
      <c r="G9" s="89">
        <f t="shared" si="0"/>
        <v>1113100</v>
      </c>
    </row>
    <row r="10" spans="2:11">
      <c r="B10" s="103" t="s">
        <v>141</v>
      </c>
      <c r="C10" s="104" t="s">
        <v>35</v>
      </c>
      <c r="D10" s="104" t="s">
        <v>140</v>
      </c>
      <c r="E10" s="105">
        <v>502500</v>
      </c>
      <c r="F10" s="105"/>
      <c r="G10" s="106">
        <f t="shared" si="0"/>
        <v>1615600</v>
      </c>
    </row>
    <row r="11" spans="2:11">
      <c r="B11" s="103"/>
      <c r="C11" s="107" t="s">
        <v>44</v>
      </c>
      <c r="D11" s="107" t="s">
        <v>140</v>
      </c>
      <c r="E11" s="108">
        <v>729000</v>
      </c>
      <c r="F11" s="108"/>
      <c r="G11" s="109">
        <f t="shared" si="0"/>
        <v>2344600</v>
      </c>
    </row>
    <row r="12" spans="2:11">
      <c r="B12" s="103"/>
      <c r="C12" s="110" t="s">
        <v>37</v>
      </c>
      <c r="D12" s="107" t="s">
        <v>140</v>
      </c>
      <c r="E12" s="108">
        <v>2385400</v>
      </c>
      <c r="F12" s="108"/>
      <c r="G12" s="109">
        <f t="shared" si="0"/>
        <v>4730000</v>
      </c>
    </row>
    <row r="13" spans="2:11">
      <c r="B13" s="103"/>
      <c r="C13" s="107" t="s">
        <v>39</v>
      </c>
      <c r="D13" s="107" t="s">
        <v>140</v>
      </c>
      <c r="E13" s="108">
        <v>1216700</v>
      </c>
      <c r="F13" s="108"/>
      <c r="G13" s="109">
        <f t="shared" si="0"/>
        <v>5946700</v>
      </c>
    </row>
    <row r="14" spans="2:11">
      <c r="B14" s="103"/>
      <c r="C14" s="110" t="s">
        <v>45</v>
      </c>
      <c r="D14" s="107" t="s">
        <v>140</v>
      </c>
      <c r="E14" s="108">
        <v>645600</v>
      </c>
      <c r="F14" s="108"/>
      <c r="G14" s="109">
        <f t="shared" si="0"/>
        <v>6592300</v>
      </c>
    </row>
    <row r="15" spans="2:11">
      <c r="B15" s="103"/>
      <c r="C15" s="107" t="s">
        <v>34</v>
      </c>
      <c r="D15" s="107" t="s">
        <v>140</v>
      </c>
      <c r="E15" s="108">
        <v>7714400</v>
      </c>
      <c r="F15" s="108"/>
      <c r="G15" s="109">
        <f t="shared" si="0"/>
        <v>14306700</v>
      </c>
    </row>
    <row r="16" spans="2:11">
      <c r="B16" s="103"/>
      <c r="C16" s="107" t="s">
        <v>73</v>
      </c>
      <c r="D16" s="107" t="s">
        <v>140</v>
      </c>
      <c r="E16" s="108">
        <v>142000</v>
      </c>
      <c r="F16" s="108"/>
      <c r="G16" s="109">
        <f t="shared" si="0"/>
        <v>14448700</v>
      </c>
    </row>
    <row r="17" spans="2:11">
      <c r="B17" s="103"/>
      <c r="C17" s="107" t="s">
        <v>71</v>
      </c>
      <c r="D17" s="107" t="s">
        <v>140</v>
      </c>
      <c r="E17" s="108">
        <v>731000</v>
      </c>
      <c r="F17" s="108"/>
      <c r="G17" s="109">
        <f t="shared" si="0"/>
        <v>15179700</v>
      </c>
      <c r="H17" s="74"/>
      <c r="I17" s="74"/>
      <c r="J17" s="74"/>
      <c r="K17" s="74"/>
    </row>
    <row r="18" spans="2:11">
      <c r="B18" s="103"/>
      <c r="C18" s="107" t="s">
        <v>142</v>
      </c>
      <c r="D18" s="107" t="s">
        <v>143</v>
      </c>
      <c r="E18" s="108"/>
      <c r="F18" s="111">
        <v>15000500</v>
      </c>
      <c r="G18" s="109">
        <f t="shared" si="0"/>
        <v>179200</v>
      </c>
      <c r="H18" s="74"/>
      <c r="I18" s="74"/>
      <c r="J18" s="74"/>
      <c r="K18" s="74"/>
    </row>
    <row r="19" spans="2:11">
      <c r="B19" s="91"/>
      <c r="C19" s="112" t="s">
        <v>144</v>
      </c>
      <c r="D19" s="112" t="s">
        <v>145</v>
      </c>
      <c r="E19" s="113">
        <v>450000</v>
      </c>
      <c r="F19" s="113"/>
      <c r="G19" s="114">
        <f t="shared" si="0"/>
        <v>629200</v>
      </c>
      <c r="H19" s="74"/>
      <c r="I19" s="74"/>
      <c r="J19" s="74"/>
      <c r="K19" s="74"/>
    </row>
    <row r="20" spans="2:11">
      <c r="B20" s="86" t="s">
        <v>146</v>
      </c>
      <c r="C20" s="87" t="s">
        <v>147</v>
      </c>
      <c r="D20" s="87" t="s">
        <v>145</v>
      </c>
      <c r="E20" s="88">
        <v>4329000</v>
      </c>
      <c r="F20" s="88"/>
      <c r="G20" s="89">
        <f t="shared" si="0"/>
        <v>4958200</v>
      </c>
      <c r="H20" s="74"/>
      <c r="I20" s="74"/>
      <c r="J20" s="74"/>
      <c r="K20" s="74"/>
    </row>
    <row r="21" spans="2:11">
      <c r="B21" s="103" t="s">
        <v>148</v>
      </c>
      <c r="C21" s="104" t="s">
        <v>149</v>
      </c>
      <c r="D21" s="104" t="s">
        <v>150</v>
      </c>
      <c r="E21" s="105"/>
      <c r="F21" s="115">
        <v>62500</v>
      </c>
      <c r="G21" s="106">
        <f t="shared" si="0"/>
        <v>4895700</v>
      </c>
      <c r="H21" s="74"/>
      <c r="I21" s="74"/>
      <c r="J21" s="74"/>
      <c r="K21" s="74"/>
    </row>
    <row r="22" spans="2:11">
      <c r="B22" s="103"/>
      <c r="C22" s="107" t="s">
        <v>151</v>
      </c>
      <c r="D22" s="107" t="s">
        <v>145</v>
      </c>
      <c r="E22" s="108">
        <v>3236000</v>
      </c>
      <c r="F22" s="108"/>
      <c r="G22" s="109">
        <f t="shared" si="0"/>
        <v>8131700</v>
      </c>
      <c r="H22" s="74"/>
      <c r="I22" s="74"/>
      <c r="J22" s="74"/>
      <c r="K22" s="74"/>
    </row>
    <row r="23" spans="2:11">
      <c r="B23" s="103"/>
      <c r="C23" s="107" t="s">
        <v>152</v>
      </c>
      <c r="D23" s="107" t="s">
        <v>145</v>
      </c>
      <c r="E23" s="108">
        <v>317600</v>
      </c>
      <c r="F23" s="108"/>
      <c r="G23" s="109">
        <f t="shared" si="0"/>
        <v>8449300</v>
      </c>
      <c r="H23" s="74"/>
      <c r="I23" s="74"/>
      <c r="J23" s="74"/>
      <c r="K23" s="74"/>
    </row>
    <row r="24" spans="2:11">
      <c r="B24" s="91"/>
      <c r="C24" s="112" t="s">
        <v>142</v>
      </c>
      <c r="D24" s="112" t="s">
        <v>153</v>
      </c>
      <c r="E24" s="113"/>
      <c r="F24" s="116">
        <v>10000500</v>
      </c>
      <c r="G24" s="114">
        <f t="shared" si="0"/>
        <v>-1551200</v>
      </c>
      <c r="H24" s="74"/>
      <c r="I24" s="74"/>
      <c r="J24" s="74"/>
      <c r="K24" s="74"/>
    </row>
    <row r="25" spans="2:11">
      <c r="B25" s="103" t="s">
        <v>154</v>
      </c>
      <c r="C25" s="104" t="s">
        <v>155</v>
      </c>
      <c r="D25" s="104" t="s">
        <v>145</v>
      </c>
      <c r="E25" s="105">
        <v>304700</v>
      </c>
      <c r="F25" s="105"/>
      <c r="G25" s="106">
        <f t="shared" si="0"/>
        <v>-1246500</v>
      </c>
      <c r="H25" s="74"/>
      <c r="I25" s="74"/>
      <c r="J25" s="74"/>
      <c r="K25" s="74"/>
    </row>
    <row r="26" spans="2:11">
      <c r="B26" s="91"/>
      <c r="C26" s="112" t="s">
        <v>156</v>
      </c>
      <c r="D26" s="112" t="s">
        <v>157</v>
      </c>
      <c r="E26" s="113">
        <v>1970800</v>
      </c>
      <c r="F26" s="113"/>
      <c r="G26" s="114">
        <f t="shared" si="0"/>
        <v>724300</v>
      </c>
      <c r="H26" s="74"/>
      <c r="I26" s="74"/>
      <c r="J26" s="74"/>
      <c r="K26" s="74"/>
    </row>
    <row r="27" spans="2:11">
      <c r="B27" s="103" t="s">
        <v>158</v>
      </c>
      <c r="C27" s="104" t="s">
        <v>159</v>
      </c>
      <c r="D27" s="104" t="s">
        <v>145</v>
      </c>
      <c r="E27" s="105">
        <v>619100</v>
      </c>
      <c r="F27" s="105"/>
      <c r="G27" s="106">
        <f t="shared" si="0"/>
        <v>1343400</v>
      </c>
      <c r="H27" s="74"/>
      <c r="I27" s="74"/>
      <c r="J27" s="74"/>
      <c r="K27" s="74"/>
    </row>
    <row r="28" spans="2:11">
      <c r="B28" s="91"/>
      <c r="C28" s="112" t="s">
        <v>160</v>
      </c>
      <c r="D28" s="112" t="s">
        <v>145</v>
      </c>
      <c r="E28" s="113">
        <v>2347600</v>
      </c>
      <c r="F28" s="113"/>
      <c r="G28" s="114">
        <f t="shared" si="0"/>
        <v>3691000</v>
      </c>
      <c r="H28" s="74"/>
      <c r="I28" s="74"/>
      <c r="J28" s="74"/>
      <c r="K28" s="74"/>
    </row>
    <row r="29" spans="2:11" ht="17.25" thickBot="1">
      <c r="B29" s="117" t="s">
        <v>161</v>
      </c>
      <c r="C29" s="118" t="s">
        <v>142</v>
      </c>
      <c r="D29" s="118" t="s">
        <v>162</v>
      </c>
      <c r="E29" s="119"/>
      <c r="F29" s="120">
        <v>8000500</v>
      </c>
      <c r="G29" s="121">
        <f t="shared" si="0"/>
        <v>-4309500</v>
      </c>
      <c r="H29" s="74"/>
      <c r="I29" s="74"/>
      <c r="J29" s="74"/>
      <c r="K29" s="74"/>
    </row>
    <row r="30" spans="2:11">
      <c r="B30" s="122" t="s">
        <v>163</v>
      </c>
      <c r="C30" s="123" t="s">
        <v>164</v>
      </c>
      <c r="D30" s="123" t="s">
        <v>157</v>
      </c>
      <c r="E30" s="124">
        <v>4389000</v>
      </c>
      <c r="F30" s="124"/>
      <c r="G30" s="125">
        <f t="shared" si="0"/>
        <v>79500</v>
      </c>
      <c r="H30" s="74"/>
      <c r="I30" s="74"/>
      <c r="J30" s="74"/>
      <c r="K30" s="74"/>
    </row>
    <row r="31" spans="2:11">
      <c r="B31" s="126"/>
      <c r="C31" s="110" t="s">
        <v>142</v>
      </c>
      <c r="D31" s="110" t="s">
        <v>165</v>
      </c>
      <c r="E31" s="111"/>
      <c r="F31" s="111">
        <v>81500</v>
      </c>
      <c r="G31" s="127">
        <f t="shared" si="0"/>
        <v>-2000</v>
      </c>
      <c r="H31" s="74"/>
      <c r="I31" s="74"/>
      <c r="J31" s="74"/>
      <c r="K31" s="74"/>
    </row>
    <row r="32" spans="2:11" ht="17.25" thickBot="1">
      <c r="B32" s="128"/>
      <c r="C32" s="129" t="s">
        <v>166</v>
      </c>
      <c r="D32" s="129" t="s">
        <v>167</v>
      </c>
      <c r="E32" s="130">
        <v>2000</v>
      </c>
      <c r="F32" s="130"/>
      <c r="G32" s="131">
        <f t="shared" si="0"/>
        <v>0</v>
      </c>
      <c r="H32" s="74"/>
      <c r="I32" s="74"/>
      <c r="J32" s="74"/>
      <c r="K32" s="74"/>
    </row>
  </sheetData>
  <sheetProtection password="CEF5" sheet="1" objects="1" scenarios="1" selectLockedCells="1" selectUnlockedCells="1"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5"/>
  <sheetViews>
    <sheetView showGridLines="0" workbookViewId="0"/>
  </sheetViews>
  <sheetFormatPr defaultRowHeight="16.5"/>
  <cols>
    <col min="1" max="1" width="9" style="2"/>
    <col min="2" max="2" width="15" style="2" customWidth="1"/>
    <col min="3" max="10" width="12.5" style="9" customWidth="1"/>
    <col min="11" max="16384" width="9" style="2"/>
  </cols>
  <sheetData>
    <row r="3" spans="2:10" ht="18.75" customHeight="1">
      <c r="B3" s="32"/>
      <c r="C3" s="26" t="s">
        <v>121</v>
      </c>
      <c r="D3" s="26" t="s">
        <v>122</v>
      </c>
      <c r="E3" s="26" t="s">
        <v>117</v>
      </c>
      <c r="F3" s="26" t="s">
        <v>118</v>
      </c>
      <c r="G3" s="26" t="s">
        <v>119</v>
      </c>
      <c r="H3" s="26" t="s">
        <v>120</v>
      </c>
      <c r="I3" s="26" t="s">
        <v>102</v>
      </c>
      <c r="J3" s="26" t="s">
        <v>116</v>
      </c>
    </row>
    <row r="4" spans="2:10">
      <c r="B4" s="3" t="s">
        <v>101</v>
      </c>
      <c r="C4" s="62"/>
      <c r="D4" s="62"/>
      <c r="E4" s="62"/>
      <c r="F4" s="62"/>
      <c r="G4" s="62"/>
      <c r="H4" s="23">
        <f>'24목'!W7</f>
        <v>670500</v>
      </c>
      <c r="I4" s="23">
        <v>60500</v>
      </c>
      <c r="J4" s="27">
        <f>SUM(C4:I4)</f>
        <v>731000</v>
      </c>
    </row>
    <row r="5" spans="2:10">
      <c r="B5" s="33" t="s">
        <v>100</v>
      </c>
      <c r="C5" s="63"/>
      <c r="D5" s="63"/>
      <c r="E5" s="63"/>
      <c r="F5" s="63"/>
      <c r="G5" s="12">
        <f>'23수'!AC6</f>
        <v>78000</v>
      </c>
      <c r="H5" s="63"/>
      <c r="I5" s="12">
        <v>64000</v>
      </c>
      <c r="J5" s="28">
        <f t="shared" ref="J5:J24" si="0">SUM(C5:I5)</f>
        <v>142000</v>
      </c>
    </row>
    <row r="6" spans="2:10">
      <c r="B6" s="24" t="s">
        <v>84</v>
      </c>
      <c r="C6" s="6"/>
      <c r="D6" s="6"/>
      <c r="E6" s="6"/>
      <c r="F6" s="6"/>
      <c r="G6" s="6"/>
      <c r="H6" s="5">
        <f>'24목'!W6</f>
        <v>2307600</v>
      </c>
      <c r="I6" s="5">
        <v>40000</v>
      </c>
      <c r="J6" s="28">
        <f t="shared" si="0"/>
        <v>2347600</v>
      </c>
    </row>
    <row r="7" spans="2:10">
      <c r="B7" s="24" t="s">
        <v>85</v>
      </c>
      <c r="C7" s="5">
        <f>'17목'!N6</f>
        <v>3868000</v>
      </c>
      <c r="D7" s="5">
        <f>'18금'!P6</f>
        <v>521000</v>
      </c>
      <c r="E7" s="6"/>
      <c r="F7" s="6"/>
      <c r="G7" s="6"/>
      <c r="H7" s="6"/>
      <c r="I7" s="6"/>
      <c r="J7" s="28">
        <f t="shared" si="0"/>
        <v>4389000</v>
      </c>
    </row>
    <row r="8" spans="2:10">
      <c r="B8" s="24" t="s">
        <v>86</v>
      </c>
      <c r="C8" s="6"/>
      <c r="D8" s="6"/>
      <c r="E8" s="5">
        <f>'21월'!AC6</f>
        <v>394500</v>
      </c>
      <c r="F8" s="6"/>
      <c r="G8" s="6"/>
      <c r="H8" s="6"/>
      <c r="I8" s="5">
        <v>55500</v>
      </c>
      <c r="J8" s="28">
        <f t="shared" si="0"/>
        <v>450000</v>
      </c>
    </row>
    <row r="9" spans="2:10">
      <c r="B9" s="24" t="s">
        <v>87</v>
      </c>
      <c r="C9" s="6"/>
      <c r="D9" s="6"/>
      <c r="E9" s="5">
        <f>'21월'!AC7</f>
        <v>554100</v>
      </c>
      <c r="F9" s="6"/>
      <c r="G9" s="6"/>
      <c r="H9" s="6"/>
      <c r="I9" s="5">
        <v>65000</v>
      </c>
      <c r="J9" s="28">
        <f t="shared" si="0"/>
        <v>619100</v>
      </c>
    </row>
    <row r="10" spans="2:10">
      <c r="B10" s="24" t="s">
        <v>88</v>
      </c>
      <c r="C10" s="6"/>
      <c r="D10" s="6"/>
      <c r="E10" s="5">
        <f>'21월'!AC8</f>
        <v>1973700</v>
      </c>
      <c r="F10" s="5">
        <f>'22화'!AF6</f>
        <v>2924700</v>
      </c>
      <c r="G10" s="5">
        <f>'23수'!AC7</f>
        <v>2413500</v>
      </c>
      <c r="H10" s="6"/>
      <c r="I10" s="5">
        <v>402500</v>
      </c>
      <c r="J10" s="28">
        <f t="shared" si="0"/>
        <v>7714400</v>
      </c>
    </row>
    <row r="11" spans="2:10">
      <c r="B11" s="24" t="s">
        <v>89</v>
      </c>
      <c r="C11" s="6"/>
      <c r="D11" s="6"/>
      <c r="E11" s="6"/>
      <c r="F11" s="6"/>
      <c r="G11" s="5">
        <f>'23수'!AC8</f>
        <v>492500</v>
      </c>
      <c r="H11" s="6"/>
      <c r="I11" s="5">
        <v>10000</v>
      </c>
      <c r="J11" s="28">
        <f t="shared" si="0"/>
        <v>502500</v>
      </c>
    </row>
    <row r="12" spans="2:10">
      <c r="B12" s="52" t="s">
        <v>90</v>
      </c>
      <c r="C12" s="6"/>
      <c r="D12" s="6"/>
      <c r="E12" s="6"/>
      <c r="F12" s="6"/>
      <c r="G12" s="6"/>
      <c r="H12" s="6"/>
      <c r="I12" s="6"/>
      <c r="J12" s="53"/>
    </row>
    <row r="13" spans="2:10">
      <c r="B13" s="24" t="s">
        <v>91</v>
      </c>
      <c r="C13" s="6"/>
      <c r="D13" s="5">
        <f>'18금'!P7</f>
        <v>729700</v>
      </c>
      <c r="E13" s="5">
        <f>'21월'!AC9</f>
        <v>263500</v>
      </c>
      <c r="F13" s="5">
        <f>'22화'!AF9</f>
        <v>2051500</v>
      </c>
      <c r="G13" s="5">
        <f>'23수'!AC11</f>
        <v>1200300</v>
      </c>
      <c r="H13" s="6"/>
      <c r="I13" s="5">
        <v>84000</v>
      </c>
      <c r="J13" s="28">
        <f t="shared" si="0"/>
        <v>4329000</v>
      </c>
    </row>
    <row r="14" spans="2:10">
      <c r="B14" s="24" t="s">
        <v>92</v>
      </c>
      <c r="C14" s="6"/>
      <c r="D14" s="6"/>
      <c r="E14" s="6"/>
      <c r="F14" s="5">
        <f>'22화'!AF11</f>
        <v>2187400</v>
      </c>
      <c r="G14" s="6"/>
      <c r="H14" s="6"/>
      <c r="I14" s="5">
        <v>198000</v>
      </c>
      <c r="J14" s="28">
        <f t="shared" si="0"/>
        <v>2385400</v>
      </c>
    </row>
    <row r="15" spans="2:10">
      <c r="B15" s="52" t="s">
        <v>93</v>
      </c>
      <c r="C15" s="6"/>
      <c r="D15" s="6"/>
      <c r="E15" s="6"/>
      <c r="F15" s="6"/>
      <c r="G15" s="6"/>
      <c r="H15" s="6"/>
      <c r="I15" s="6"/>
      <c r="J15" s="53"/>
    </row>
    <row r="16" spans="2:10">
      <c r="B16" s="24" t="s">
        <v>94</v>
      </c>
      <c r="C16" s="5">
        <f>'17목'!N7</f>
        <v>1970800</v>
      </c>
      <c r="D16" s="6"/>
      <c r="E16" s="6"/>
      <c r="F16" s="6"/>
      <c r="G16" s="6"/>
      <c r="H16" s="6"/>
      <c r="I16" s="6"/>
      <c r="J16" s="28">
        <f t="shared" si="0"/>
        <v>1970800</v>
      </c>
    </row>
    <row r="17" spans="2:10">
      <c r="B17" s="24" t="s">
        <v>95</v>
      </c>
      <c r="C17" s="6"/>
      <c r="D17" s="6"/>
      <c r="E17" s="6"/>
      <c r="F17" s="5">
        <f>'22화'!AF10</f>
        <v>1066700</v>
      </c>
      <c r="G17" s="6"/>
      <c r="H17" s="6"/>
      <c r="I17" s="5">
        <v>150000</v>
      </c>
      <c r="J17" s="28">
        <f t="shared" si="0"/>
        <v>1216700</v>
      </c>
    </row>
    <row r="18" spans="2:10">
      <c r="B18" s="24" t="s">
        <v>96</v>
      </c>
      <c r="C18" s="6"/>
      <c r="D18" s="6"/>
      <c r="E18" s="6"/>
      <c r="F18" s="5">
        <f>'22화'!AF7</f>
        <v>2989500</v>
      </c>
      <c r="G18" s="6"/>
      <c r="H18" s="6"/>
      <c r="I18" s="5">
        <v>246500</v>
      </c>
      <c r="J18" s="28">
        <f t="shared" si="0"/>
        <v>3236000</v>
      </c>
    </row>
    <row r="19" spans="2:10">
      <c r="B19" s="34" t="s">
        <v>99</v>
      </c>
      <c r="C19" s="64"/>
      <c r="D19" s="64"/>
      <c r="E19" s="64"/>
      <c r="F19" s="20">
        <f>'22화'!AF12</f>
        <v>544000</v>
      </c>
      <c r="G19" s="64"/>
      <c r="H19" s="64"/>
      <c r="I19" s="20">
        <v>185000</v>
      </c>
      <c r="J19" s="28">
        <f t="shared" si="0"/>
        <v>729000</v>
      </c>
    </row>
    <row r="20" spans="2:10">
      <c r="B20" s="24" t="s">
        <v>97</v>
      </c>
      <c r="C20" s="6"/>
      <c r="D20" s="6"/>
      <c r="E20" s="5">
        <f>'21월'!AC10</f>
        <v>620100</v>
      </c>
      <c r="F20" s="6"/>
      <c r="G20" s="6"/>
      <c r="H20" s="6"/>
      <c r="I20" s="5">
        <v>25500</v>
      </c>
      <c r="J20" s="28">
        <f t="shared" si="0"/>
        <v>645600</v>
      </c>
    </row>
    <row r="21" spans="2:10">
      <c r="B21" s="24" t="s">
        <v>105</v>
      </c>
      <c r="C21" s="6"/>
      <c r="D21" s="6"/>
      <c r="E21" s="6"/>
      <c r="F21" s="37">
        <f>'22화'!AF8</f>
        <v>21000</v>
      </c>
      <c r="G21" s="37">
        <f>'23수'!AC9</f>
        <v>1082100</v>
      </c>
      <c r="H21" s="37">
        <f>'24목'!W8</f>
        <v>2213500</v>
      </c>
      <c r="I21" s="37">
        <v>191500</v>
      </c>
      <c r="J21" s="28">
        <f t="shared" si="0"/>
        <v>3508100</v>
      </c>
    </row>
    <row r="22" spans="2:10">
      <c r="B22" s="39" t="s">
        <v>106</v>
      </c>
      <c r="C22" s="6"/>
      <c r="D22" s="6"/>
      <c r="E22" s="6"/>
      <c r="F22" s="37">
        <f>'22화'!AF13</f>
        <v>121500</v>
      </c>
      <c r="G22" s="37">
        <f>'23수'!AC12</f>
        <v>147200</v>
      </c>
      <c r="H22" s="66"/>
      <c r="I22" s="37">
        <v>36000</v>
      </c>
      <c r="J22" s="28">
        <f t="shared" si="0"/>
        <v>304700</v>
      </c>
    </row>
    <row r="23" spans="2:10">
      <c r="B23" s="24" t="s">
        <v>107</v>
      </c>
      <c r="C23" s="6"/>
      <c r="D23" s="6"/>
      <c r="E23" s="6"/>
      <c r="F23" s="66"/>
      <c r="G23" s="37">
        <f>'23수'!AC10</f>
        <v>269600</v>
      </c>
      <c r="H23" s="66"/>
      <c r="I23" s="37">
        <v>48000</v>
      </c>
      <c r="J23" s="28">
        <f t="shared" si="0"/>
        <v>317600</v>
      </c>
    </row>
    <row r="24" spans="2:10">
      <c r="B24" s="25" t="s">
        <v>108</v>
      </c>
      <c r="C24" s="65"/>
      <c r="D24" s="65"/>
      <c r="E24" s="65"/>
      <c r="F24" s="67"/>
      <c r="G24" s="67"/>
      <c r="H24" s="38">
        <f>'24목'!W9</f>
        <v>773000</v>
      </c>
      <c r="I24" s="67"/>
      <c r="J24" s="29">
        <f t="shared" si="0"/>
        <v>773000</v>
      </c>
    </row>
    <row r="25" spans="2:10" ht="18.75" customHeight="1">
      <c r="B25" s="32" t="s">
        <v>98</v>
      </c>
      <c r="C25" s="30">
        <f t="shared" ref="C25:J25" si="1">SUM(C4:C24)</f>
        <v>5838800</v>
      </c>
      <c r="D25" s="30">
        <f t="shared" si="1"/>
        <v>1250700</v>
      </c>
      <c r="E25" s="30">
        <f t="shared" si="1"/>
        <v>3805900</v>
      </c>
      <c r="F25" s="31">
        <f t="shared" si="1"/>
        <v>11906300</v>
      </c>
      <c r="G25" s="31">
        <f t="shared" si="1"/>
        <v>5683200</v>
      </c>
      <c r="H25" s="31">
        <f t="shared" si="1"/>
        <v>5964600</v>
      </c>
      <c r="I25" s="31">
        <f t="shared" si="1"/>
        <v>1862000</v>
      </c>
      <c r="J25" s="8">
        <f t="shared" si="1"/>
        <v>36311500</v>
      </c>
    </row>
  </sheetData>
  <sheetProtection password="CEF5" sheet="1" objects="1" scenarios="1" selectLockedCells="1" selectUnlockedCells="1"/>
  <phoneticPr fontId="2" type="noConversion"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8"/>
  <sheetViews>
    <sheetView showGridLines="0" workbookViewId="0">
      <pane xSplit="2" topLeftCell="C1" activePane="topRight" state="frozen"/>
      <selection pane="topRight"/>
    </sheetView>
  </sheetViews>
  <sheetFormatPr defaultRowHeight="16.5"/>
  <cols>
    <col min="1" max="1" width="9" style="2"/>
    <col min="2" max="2" width="15" style="2" customWidth="1"/>
    <col min="3" max="13" width="8.75" style="9" customWidth="1"/>
    <col min="14" max="14" width="12.5" style="9" customWidth="1"/>
    <col min="15" max="16384" width="9" style="2"/>
  </cols>
  <sheetData>
    <row r="3" spans="2:14" s="1" customFormat="1" ht="16.5" customHeight="1">
      <c r="B3" s="68" t="s">
        <v>49</v>
      </c>
      <c r="C3" s="35" t="s">
        <v>0</v>
      </c>
      <c r="D3" s="36" t="s">
        <v>1</v>
      </c>
      <c r="E3" s="18" t="s">
        <v>72</v>
      </c>
      <c r="F3" s="42" t="s">
        <v>113</v>
      </c>
      <c r="G3" s="35" t="s">
        <v>12</v>
      </c>
      <c r="H3" s="35" t="s">
        <v>13</v>
      </c>
      <c r="I3" s="35" t="s">
        <v>14</v>
      </c>
      <c r="J3" s="35" t="s">
        <v>16</v>
      </c>
      <c r="K3" s="35" t="s">
        <v>17</v>
      </c>
      <c r="L3" s="35" t="s">
        <v>19</v>
      </c>
      <c r="M3" s="35" t="s">
        <v>42</v>
      </c>
      <c r="N3" s="68" t="s">
        <v>20</v>
      </c>
    </row>
    <row r="4" spans="2:14" s="1" customFormat="1" ht="16.5" customHeight="1">
      <c r="B4" s="69"/>
      <c r="C4" s="35" t="s">
        <v>103</v>
      </c>
      <c r="D4" s="35" t="s">
        <v>22</v>
      </c>
      <c r="E4" s="35" t="s">
        <v>24</v>
      </c>
      <c r="F4" s="35" t="s">
        <v>27</v>
      </c>
      <c r="G4" s="35" t="s">
        <v>23</v>
      </c>
      <c r="H4" s="35" t="s">
        <v>25</v>
      </c>
      <c r="I4" s="35" t="s">
        <v>28</v>
      </c>
      <c r="J4" s="35" t="s">
        <v>28</v>
      </c>
      <c r="K4" s="35" t="s">
        <v>30</v>
      </c>
      <c r="L4" s="35" t="s">
        <v>29</v>
      </c>
      <c r="M4" s="35" t="s">
        <v>104</v>
      </c>
      <c r="N4" s="69"/>
    </row>
    <row r="5" spans="2:14" s="1" customFormat="1" ht="16.5" customHeight="1">
      <c r="B5" s="70"/>
      <c r="C5" s="44">
        <v>15000</v>
      </c>
      <c r="D5" s="44">
        <v>21600</v>
      </c>
      <c r="E5" s="44">
        <v>17000</v>
      </c>
      <c r="F5" s="44">
        <v>13000</v>
      </c>
      <c r="G5" s="44">
        <v>11000</v>
      </c>
      <c r="H5" s="44">
        <v>14500</v>
      </c>
      <c r="I5" s="44">
        <v>19000</v>
      </c>
      <c r="J5" s="44">
        <v>5000</v>
      </c>
      <c r="K5" s="44">
        <v>5000</v>
      </c>
      <c r="L5" s="44">
        <v>6000</v>
      </c>
      <c r="M5" s="44">
        <v>19000</v>
      </c>
      <c r="N5" s="70"/>
    </row>
    <row r="6" spans="2:14">
      <c r="B6" s="11" t="s">
        <v>50</v>
      </c>
      <c r="C6" s="54">
        <v>190</v>
      </c>
      <c r="D6" s="12"/>
      <c r="E6" s="54">
        <v>22</v>
      </c>
      <c r="F6" s="12"/>
      <c r="G6" s="54">
        <v>6</v>
      </c>
      <c r="H6" s="54">
        <v>4</v>
      </c>
      <c r="I6" s="54">
        <v>6</v>
      </c>
      <c r="J6" s="54">
        <v>17</v>
      </c>
      <c r="K6" s="54">
        <v>10</v>
      </c>
      <c r="L6" s="54">
        <v>4</v>
      </c>
      <c r="M6" s="54">
        <v>13</v>
      </c>
      <c r="N6" s="12">
        <f>M6*M5+L6*L5+K6*K5+J6*J5+I6*I5+H6*H5+G6*G5+E6*E5+C6*C5</f>
        <v>3868000</v>
      </c>
    </row>
    <row r="7" spans="2:14">
      <c r="B7" s="13" t="s">
        <v>38</v>
      </c>
      <c r="C7" s="55">
        <v>52</v>
      </c>
      <c r="D7" s="55">
        <v>48</v>
      </c>
      <c r="E7" s="55">
        <v>6</v>
      </c>
      <c r="F7" s="46">
        <v>4</v>
      </c>
      <c r="G7" s="7"/>
      <c r="H7" s="7"/>
      <c r="I7" s="7"/>
      <c r="J7" s="7"/>
      <c r="K7" s="7"/>
      <c r="L7" s="7"/>
      <c r="M7" s="7"/>
      <c r="N7" s="7">
        <f>F7*F5+E7*E5+D7*D5+C7*C5</f>
        <v>1970800</v>
      </c>
    </row>
    <row r="8" spans="2:14" ht="18.75" customHeight="1">
      <c r="B8" s="10" t="s">
        <v>41</v>
      </c>
      <c r="C8" s="8">
        <f t="shared" ref="C8:M8" si="0">SUM(C6:C7)</f>
        <v>242</v>
      </c>
      <c r="D8" s="8">
        <f t="shared" si="0"/>
        <v>48</v>
      </c>
      <c r="E8" s="8">
        <f t="shared" si="0"/>
        <v>28</v>
      </c>
      <c r="F8" s="8">
        <f t="shared" si="0"/>
        <v>4</v>
      </c>
      <c r="G8" s="8">
        <f t="shared" si="0"/>
        <v>6</v>
      </c>
      <c r="H8" s="8">
        <f t="shared" si="0"/>
        <v>4</v>
      </c>
      <c r="I8" s="8">
        <f t="shared" si="0"/>
        <v>6</v>
      </c>
      <c r="J8" s="8">
        <f t="shared" si="0"/>
        <v>17</v>
      </c>
      <c r="K8" s="8">
        <f t="shared" si="0"/>
        <v>10</v>
      </c>
      <c r="L8" s="8">
        <f t="shared" si="0"/>
        <v>4</v>
      </c>
      <c r="M8" s="8">
        <f t="shared" si="0"/>
        <v>13</v>
      </c>
      <c r="N8" s="8">
        <f>SUM(N6:N7)</f>
        <v>5838800</v>
      </c>
    </row>
  </sheetData>
  <sheetProtection password="CEF5" sheet="1" objects="1" scenarios="1" selectLockedCells="1" selectUnlockedCells="1"/>
  <mergeCells count="2">
    <mergeCell ref="B3:B5"/>
    <mergeCell ref="N3:N5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8"/>
  <sheetViews>
    <sheetView showGridLines="0" workbookViewId="0">
      <pane xSplit="2" topLeftCell="C1" activePane="topRight" state="frozen"/>
      <selection pane="topRight"/>
    </sheetView>
  </sheetViews>
  <sheetFormatPr defaultRowHeight="16.5"/>
  <cols>
    <col min="1" max="1" width="9" style="2"/>
    <col min="2" max="2" width="15" style="2" customWidth="1"/>
    <col min="3" max="15" width="8.75" style="9" customWidth="1"/>
    <col min="16" max="16" width="12.5" style="9" customWidth="1"/>
    <col min="17" max="16384" width="9" style="2"/>
  </cols>
  <sheetData>
    <row r="3" spans="2:16" s="1" customFormat="1">
      <c r="B3" s="68" t="s">
        <v>51</v>
      </c>
      <c r="C3" s="14" t="s">
        <v>0</v>
      </c>
      <c r="D3" s="17" t="s">
        <v>112</v>
      </c>
      <c r="E3" s="71" t="s">
        <v>3</v>
      </c>
      <c r="F3" s="72"/>
      <c r="G3" s="18" t="s">
        <v>72</v>
      </c>
      <c r="H3" s="16" t="s">
        <v>4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42</v>
      </c>
      <c r="P3" s="68" t="s">
        <v>20</v>
      </c>
    </row>
    <row r="4" spans="2:16">
      <c r="B4" s="69"/>
      <c r="C4" s="14" t="s">
        <v>21</v>
      </c>
      <c r="D4" s="14" t="s">
        <v>46</v>
      </c>
      <c r="E4" s="14" t="s">
        <v>22</v>
      </c>
      <c r="F4" s="14" t="s">
        <v>47</v>
      </c>
      <c r="G4" s="14" t="s">
        <v>24</v>
      </c>
      <c r="H4" s="14" t="s">
        <v>25</v>
      </c>
      <c r="I4" s="14" t="s">
        <v>23</v>
      </c>
      <c r="J4" s="14" t="s">
        <v>25</v>
      </c>
      <c r="K4" s="14" t="s">
        <v>28</v>
      </c>
      <c r="L4" s="14" t="s">
        <v>29</v>
      </c>
      <c r="M4" s="14" t="s">
        <v>28</v>
      </c>
      <c r="N4" s="14" t="s">
        <v>30</v>
      </c>
      <c r="O4" s="14" t="s">
        <v>109</v>
      </c>
      <c r="P4" s="69"/>
    </row>
    <row r="5" spans="2:16">
      <c r="B5" s="70"/>
      <c r="C5" s="44">
        <v>15000</v>
      </c>
      <c r="D5" s="44">
        <v>26400</v>
      </c>
      <c r="E5" s="44">
        <v>21600</v>
      </c>
      <c r="F5" s="44">
        <v>13200</v>
      </c>
      <c r="G5" s="44">
        <v>17000</v>
      </c>
      <c r="H5" s="44">
        <v>4000</v>
      </c>
      <c r="I5" s="44">
        <v>11000</v>
      </c>
      <c r="J5" s="44">
        <v>14500</v>
      </c>
      <c r="K5" s="44">
        <v>19000</v>
      </c>
      <c r="L5" s="44">
        <v>1000</v>
      </c>
      <c r="M5" s="44">
        <v>5000</v>
      </c>
      <c r="N5" s="44">
        <v>5000</v>
      </c>
      <c r="O5" s="44">
        <v>19000</v>
      </c>
      <c r="P5" s="70"/>
    </row>
    <row r="6" spans="2:16">
      <c r="B6" s="11" t="s">
        <v>50</v>
      </c>
      <c r="C6" s="54">
        <v>25</v>
      </c>
      <c r="D6" s="12"/>
      <c r="E6" s="54">
        <v>5</v>
      </c>
      <c r="F6" s="12"/>
      <c r="G6" s="12"/>
      <c r="H6" s="12"/>
      <c r="I6" s="12"/>
      <c r="J6" s="12"/>
      <c r="K6" s="12"/>
      <c r="L6" s="12"/>
      <c r="M6" s="12"/>
      <c r="N6" s="12"/>
      <c r="O6" s="54">
        <v>2</v>
      </c>
      <c r="P6" s="12">
        <f>O6*O5+E6*E5+C6*C5</f>
        <v>521000</v>
      </c>
    </row>
    <row r="7" spans="2:16">
      <c r="B7" s="13" t="s">
        <v>36</v>
      </c>
      <c r="C7" s="55">
        <v>16</v>
      </c>
      <c r="D7" s="46">
        <v>8</v>
      </c>
      <c r="E7" s="7"/>
      <c r="F7" s="55">
        <v>5</v>
      </c>
      <c r="G7" s="55">
        <v>5</v>
      </c>
      <c r="H7" s="55">
        <v>5</v>
      </c>
      <c r="I7" s="55">
        <v>1</v>
      </c>
      <c r="J7" s="55">
        <v>1</v>
      </c>
      <c r="K7" s="55">
        <v>1</v>
      </c>
      <c r="L7" s="55">
        <v>5</v>
      </c>
      <c r="M7" s="55">
        <v>2</v>
      </c>
      <c r="N7" s="55">
        <v>2</v>
      </c>
      <c r="O7" s="55">
        <v>2</v>
      </c>
      <c r="P7" s="7">
        <f>O7*O5+N7*N5+M7*M5+L7*L5+K7*K5+J7*J5+I7*I5+H7*H5+G7*G5+F7*F5+D7*D5+C7*C5</f>
        <v>729700</v>
      </c>
    </row>
    <row r="8" spans="2:16" ht="18.75" customHeight="1">
      <c r="B8" s="10" t="s">
        <v>41</v>
      </c>
      <c r="C8" s="8">
        <f t="shared" ref="C8:O8" si="0">SUM(C6:C7)</f>
        <v>41</v>
      </c>
      <c r="D8" s="8">
        <f t="shared" si="0"/>
        <v>8</v>
      </c>
      <c r="E8" s="8">
        <f t="shared" si="0"/>
        <v>5</v>
      </c>
      <c r="F8" s="8">
        <f t="shared" si="0"/>
        <v>5</v>
      </c>
      <c r="G8" s="8">
        <f t="shared" si="0"/>
        <v>5</v>
      </c>
      <c r="H8" s="8">
        <f t="shared" si="0"/>
        <v>5</v>
      </c>
      <c r="I8" s="8">
        <f t="shared" si="0"/>
        <v>1</v>
      </c>
      <c r="J8" s="8">
        <f t="shared" si="0"/>
        <v>1</v>
      </c>
      <c r="K8" s="8">
        <f t="shared" si="0"/>
        <v>1</v>
      </c>
      <c r="L8" s="8">
        <f t="shared" si="0"/>
        <v>5</v>
      </c>
      <c r="M8" s="8">
        <f t="shared" si="0"/>
        <v>2</v>
      </c>
      <c r="N8" s="8">
        <f t="shared" si="0"/>
        <v>2</v>
      </c>
      <c r="O8" s="8">
        <f t="shared" si="0"/>
        <v>4</v>
      </c>
      <c r="P8" s="8">
        <f>SUM(P6:P7)</f>
        <v>1250700</v>
      </c>
    </row>
  </sheetData>
  <sheetProtection password="CEF5" sheet="1" objects="1" scenarios="1" selectLockedCells="1" selectUnlockedCells="1"/>
  <mergeCells count="3">
    <mergeCell ref="E3:F3"/>
    <mergeCell ref="P3:P5"/>
    <mergeCell ref="B3:B5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11"/>
  <sheetViews>
    <sheetView showGridLines="0" workbookViewId="0">
      <pane xSplit="2" topLeftCell="C1" activePane="topRight" state="frozen"/>
      <selection pane="topRight"/>
    </sheetView>
  </sheetViews>
  <sheetFormatPr defaultRowHeight="16.5"/>
  <cols>
    <col min="1" max="1" width="9" style="2"/>
    <col min="2" max="2" width="15" style="2" customWidth="1"/>
    <col min="3" max="28" width="8.75" style="9" customWidth="1"/>
    <col min="29" max="29" width="12.5" style="9" customWidth="1"/>
    <col min="30" max="16384" width="9" style="2"/>
  </cols>
  <sheetData>
    <row r="3" spans="2:29" s="1" customFormat="1">
      <c r="B3" s="68" t="s">
        <v>63</v>
      </c>
      <c r="C3" s="40" t="s">
        <v>0</v>
      </c>
      <c r="D3" s="73" t="s">
        <v>59</v>
      </c>
      <c r="E3" s="73"/>
      <c r="F3" s="72"/>
      <c r="G3" s="73" t="s">
        <v>61</v>
      </c>
      <c r="H3" s="73"/>
      <c r="I3" s="72"/>
      <c r="J3" s="18" t="s">
        <v>72</v>
      </c>
      <c r="K3" s="41" t="s">
        <v>4</v>
      </c>
      <c r="L3" s="71" t="s">
        <v>5</v>
      </c>
      <c r="M3" s="73"/>
      <c r="N3" s="72"/>
      <c r="O3" s="73" t="s">
        <v>62</v>
      </c>
      <c r="P3" s="72"/>
      <c r="Q3" s="42" t="s">
        <v>114</v>
      </c>
      <c r="R3" s="40" t="s">
        <v>8</v>
      </c>
      <c r="S3" s="40" t="s">
        <v>9</v>
      </c>
      <c r="T3" s="40" t="s">
        <v>12</v>
      </c>
      <c r="U3" s="40" t="s">
        <v>13</v>
      </c>
      <c r="V3" s="40" t="s">
        <v>14</v>
      </c>
      <c r="W3" s="40" t="s">
        <v>15</v>
      </c>
      <c r="X3" s="40" t="s">
        <v>16</v>
      </c>
      <c r="Y3" s="40" t="s">
        <v>17</v>
      </c>
      <c r="Z3" s="40" t="s">
        <v>18</v>
      </c>
      <c r="AA3" s="40" t="s">
        <v>19</v>
      </c>
      <c r="AB3" s="40" t="s">
        <v>42</v>
      </c>
      <c r="AC3" s="68" t="s">
        <v>20</v>
      </c>
    </row>
    <row r="4" spans="2:29">
      <c r="B4" s="69"/>
      <c r="C4" s="40" t="s">
        <v>21</v>
      </c>
      <c r="D4" s="40" t="s">
        <v>53</v>
      </c>
      <c r="E4" s="40" t="s">
        <v>47</v>
      </c>
      <c r="F4" s="40" t="s">
        <v>46</v>
      </c>
      <c r="G4" s="40" t="s">
        <v>23</v>
      </c>
      <c r="H4" s="40" t="s">
        <v>55</v>
      </c>
      <c r="I4" s="40" t="s">
        <v>54</v>
      </c>
      <c r="J4" s="40" t="s">
        <v>24</v>
      </c>
      <c r="K4" s="40" t="s">
        <v>25</v>
      </c>
      <c r="L4" s="40" t="s">
        <v>26</v>
      </c>
      <c r="M4" s="40" t="s">
        <v>27</v>
      </c>
      <c r="N4" s="40" t="s">
        <v>52</v>
      </c>
      <c r="O4" s="40" t="s">
        <v>27</v>
      </c>
      <c r="P4" s="40" t="s">
        <v>52</v>
      </c>
      <c r="Q4" s="40" t="s">
        <v>115</v>
      </c>
      <c r="R4" s="40" t="s">
        <v>26</v>
      </c>
      <c r="S4" s="40" t="s">
        <v>26</v>
      </c>
      <c r="T4" s="40" t="s">
        <v>23</v>
      </c>
      <c r="U4" s="40" t="s">
        <v>25</v>
      </c>
      <c r="V4" s="40" t="s">
        <v>28</v>
      </c>
      <c r="W4" s="40" t="s">
        <v>29</v>
      </c>
      <c r="X4" s="40" t="s">
        <v>28</v>
      </c>
      <c r="Y4" s="40" t="s">
        <v>30</v>
      </c>
      <c r="Z4" s="40" t="s">
        <v>31</v>
      </c>
      <c r="AA4" s="40" t="s">
        <v>29</v>
      </c>
      <c r="AB4" s="40" t="s">
        <v>109</v>
      </c>
      <c r="AC4" s="69"/>
    </row>
    <row r="5" spans="2:29">
      <c r="B5" s="70"/>
      <c r="C5" s="45">
        <v>15000</v>
      </c>
      <c r="D5" s="45">
        <v>26400</v>
      </c>
      <c r="E5" s="45">
        <v>13200</v>
      </c>
      <c r="F5" s="45">
        <v>26400</v>
      </c>
      <c r="G5" s="45">
        <v>26000</v>
      </c>
      <c r="H5" s="45">
        <v>16200</v>
      </c>
      <c r="I5" s="45">
        <v>12600</v>
      </c>
      <c r="J5" s="45">
        <v>17000</v>
      </c>
      <c r="K5" s="45">
        <v>4000</v>
      </c>
      <c r="L5" s="45">
        <v>19000</v>
      </c>
      <c r="M5" s="45">
        <v>14000</v>
      </c>
      <c r="N5" s="45">
        <v>17000</v>
      </c>
      <c r="O5" s="45">
        <v>13000</v>
      </c>
      <c r="P5" s="45">
        <v>20000</v>
      </c>
      <c r="Q5" s="45">
        <v>12000</v>
      </c>
      <c r="R5" s="45">
        <v>16500</v>
      </c>
      <c r="S5" s="45">
        <v>19000</v>
      </c>
      <c r="T5" s="45">
        <v>11000</v>
      </c>
      <c r="U5" s="45">
        <v>14500</v>
      </c>
      <c r="V5" s="45">
        <v>19000</v>
      </c>
      <c r="W5" s="45">
        <v>1000</v>
      </c>
      <c r="X5" s="45">
        <v>5000</v>
      </c>
      <c r="Y5" s="45">
        <v>5000</v>
      </c>
      <c r="Z5" s="45">
        <v>11000</v>
      </c>
      <c r="AA5" s="45">
        <v>6000</v>
      </c>
      <c r="AB5" s="45">
        <v>19000</v>
      </c>
      <c r="AC5" s="70"/>
    </row>
    <row r="6" spans="2:29">
      <c r="B6" s="11" t="s">
        <v>32</v>
      </c>
      <c r="C6" s="54">
        <v>17</v>
      </c>
      <c r="D6" s="12"/>
      <c r="E6" s="12"/>
      <c r="F6" s="12"/>
      <c r="G6" s="12"/>
      <c r="H6" s="12"/>
      <c r="I6" s="12"/>
      <c r="J6" s="12"/>
      <c r="K6" s="54">
        <v>10</v>
      </c>
      <c r="L6" s="12"/>
      <c r="M6" s="12"/>
      <c r="N6" s="12"/>
      <c r="O6" s="12"/>
      <c r="P6" s="12"/>
      <c r="Q6" s="12"/>
      <c r="R6" s="12"/>
      <c r="S6" s="12"/>
      <c r="T6" s="54">
        <v>1</v>
      </c>
      <c r="U6" s="54">
        <v>1</v>
      </c>
      <c r="V6" s="54">
        <v>2</v>
      </c>
      <c r="W6" s="12"/>
      <c r="X6" s="54">
        <v>6</v>
      </c>
      <c r="Y6" s="12"/>
      <c r="Z6" s="12"/>
      <c r="AA6" s="54">
        <v>1</v>
      </c>
      <c r="AB6" s="12"/>
      <c r="AC6" s="12">
        <f>AB6*AB$5+AA6*AA$5+Z6*Z$5+Y6*Y$5+X6*X$5+W6*W$5+V6*V$5+U6*U$5+T6*T$5+S6*S$5+R6*R$5+P6*P$5+O6*O$5+N6*N$5+M6*M$5+L6*L$5+K6*K$5+J6*J$5+I6*I$5+H6*H$5+G6*G$5+F6*F$5+E6*E$5+D6*D$5+C6*C$5</f>
        <v>394500</v>
      </c>
    </row>
    <row r="7" spans="2:29">
      <c r="B7" s="4" t="s">
        <v>33</v>
      </c>
      <c r="C7" s="56">
        <v>13</v>
      </c>
      <c r="D7" s="5"/>
      <c r="E7" s="56">
        <v>13</v>
      </c>
      <c r="F7" s="5"/>
      <c r="G7" s="5"/>
      <c r="H7" s="5"/>
      <c r="I7" s="5"/>
      <c r="J7" s="56">
        <v>3</v>
      </c>
      <c r="K7" s="56">
        <v>6</v>
      </c>
      <c r="L7" s="5"/>
      <c r="M7" s="5"/>
      <c r="N7" s="5"/>
      <c r="O7" s="5"/>
      <c r="P7" s="5"/>
      <c r="Q7" s="5"/>
      <c r="R7" s="5"/>
      <c r="S7" s="5"/>
      <c r="T7" s="56">
        <v>1</v>
      </c>
      <c r="U7" s="56">
        <v>1</v>
      </c>
      <c r="V7" s="5"/>
      <c r="W7" s="56">
        <v>50</v>
      </c>
      <c r="X7" s="56">
        <v>5</v>
      </c>
      <c r="Y7" s="5"/>
      <c r="Z7" s="5"/>
      <c r="AA7" s="56">
        <v>2</v>
      </c>
      <c r="AB7" s="5"/>
      <c r="AC7" s="12">
        <f t="shared" ref="AC7:AC10" si="0">AB7*AB$5+AA7*AA$5+Z7*Z$5+Y7*Y$5+X7*X$5+W7*W$5+V7*V$5+U7*U$5+T7*T$5+S7*S$5+R7*R$5+P7*P$5+O7*O$5+N7*N$5+M7*M$5+L7*L$5+K7*K$5+J7*J$5+I7*I$5+H7*H$5+G7*G$5+F7*F$5+E7*E$5+D7*D$5+C7*C$5</f>
        <v>554100</v>
      </c>
    </row>
    <row r="8" spans="2:29">
      <c r="B8" s="4" t="s">
        <v>34</v>
      </c>
      <c r="C8" s="56">
        <v>36</v>
      </c>
      <c r="D8" s="56">
        <v>15</v>
      </c>
      <c r="E8" s="5"/>
      <c r="F8" s="5"/>
      <c r="G8" s="5"/>
      <c r="H8" s="47">
        <v>7</v>
      </c>
      <c r="I8" s="56">
        <v>3</v>
      </c>
      <c r="J8" s="56">
        <v>12</v>
      </c>
      <c r="K8" s="56">
        <v>22</v>
      </c>
      <c r="L8" s="56">
        <v>8</v>
      </c>
      <c r="M8" s="5"/>
      <c r="N8" s="5"/>
      <c r="O8" s="5"/>
      <c r="P8" s="5"/>
      <c r="Q8" s="5"/>
      <c r="R8" s="5"/>
      <c r="S8" s="56">
        <v>1</v>
      </c>
      <c r="T8" s="56">
        <v>2</v>
      </c>
      <c r="U8" s="56">
        <v>3</v>
      </c>
      <c r="V8" s="56">
        <v>5</v>
      </c>
      <c r="W8" s="56">
        <v>20</v>
      </c>
      <c r="X8" s="56">
        <v>5</v>
      </c>
      <c r="Y8" s="56">
        <v>5</v>
      </c>
      <c r="Z8" s="56">
        <v>1</v>
      </c>
      <c r="AA8" s="56">
        <v>5</v>
      </c>
      <c r="AB8" s="56">
        <v>8</v>
      </c>
      <c r="AC8" s="12">
        <f t="shared" si="0"/>
        <v>1973700</v>
      </c>
    </row>
    <row r="9" spans="2:29">
      <c r="B9" s="4" t="s">
        <v>36</v>
      </c>
      <c r="C9" s="56">
        <v>4</v>
      </c>
      <c r="D9" s="5"/>
      <c r="E9" s="5"/>
      <c r="F9" s="5"/>
      <c r="G9" s="56">
        <v>2</v>
      </c>
      <c r="H9" s="5"/>
      <c r="I9" s="5"/>
      <c r="J9" s="56">
        <v>2</v>
      </c>
      <c r="K9" s="5"/>
      <c r="L9" s="5"/>
      <c r="M9" s="56">
        <v>1</v>
      </c>
      <c r="N9" s="5"/>
      <c r="O9" s="47">
        <v>1</v>
      </c>
      <c r="P9" s="5"/>
      <c r="Q9" s="47">
        <v>1</v>
      </c>
      <c r="R9" s="5"/>
      <c r="S9" s="5"/>
      <c r="T9" s="56">
        <v>1</v>
      </c>
      <c r="U9" s="56">
        <v>1</v>
      </c>
      <c r="V9" s="56">
        <v>1</v>
      </c>
      <c r="W9" s="47">
        <v>9</v>
      </c>
      <c r="X9" s="56">
        <v>3</v>
      </c>
      <c r="Y9" s="56">
        <v>2</v>
      </c>
      <c r="Z9" s="5"/>
      <c r="AA9" s="5"/>
      <c r="AB9" s="5"/>
      <c r="AC9" s="12">
        <f>AB9*AB$5+AA9*AA$5+Z9*Z$5+Y9*Y$5+X9*X$5+W9*W$5+V9*V$5+U9*U$5+T9*T$5+S9*S$5+R9*R$5+Q9*Q$5+P9*P$5+O9*O$5+N9*N$5+M9*M$5+L9*L$5+K9*K$5+J9*J$5+I9*I$5+H9*H$5+G9*G$5+F9*F$5+E9*E$5+D9*D$5+C9*C$5</f>
        <v>263500</v>
      </c>
    </row>
    <row r="10" spans="2:29">
      <c r="B10" s="13" t="s">
        <v>45</v>
      </c>
      <c r="C10" s="55">
        <v>25</v>
      </c>
      <c r="D10" s="7"/>
      <c r="E10" s="7"/>
      <c r="F10" s="55">
        <v>4</v>
      </c>
      <c r="G10" s="7"/>
      <c r="H10" s="7"/>
      <c r="I10" s="7"/>
      <c r="J10" s="7"/>
      <c r="K10" s="55">
        <v>8</v>
      </c>
      <c r="L10" s="7"/>
      <c r="M10" s="55">
        <v>2</v>
      </c>
      <c r="N10" s="55">
        <v>1</v>
      </c>
      <c r="O10" s="55">
        <v>2</v>
      </c>
      <c r="P10" s="55">
        <v>1</v>
      </c>
      <c r="Q10" s="7"/>
      <c r="R10" s="55">
        <v>1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>
        <f t="shared" si="0"/>
        <v>620100</v>
      </c>
    </row>
    <row r="11" spans="2:29" ht="18.75" customHeight="1">
      <c r="B11" s="15" t="s">
        <v>41</v>
      </c>
      <c r="C11" s="8">
        <f>SUM(C6:C10)</f>
        <v>95</v>
      </c>
      <c r="D11" s="8">
        <f t="shared" ref="D11:AB11" si="1">SUM(D6:D10)</f>
        <v>15</v>
      </c>
      <c r="E11" s="8">
        <f t="shared" si="1"/>
        <v>13</v>
      </c>
      <c r="F11" s="8">
        <f t="shared" si="1"/>
        <v>4</v>
      </c>
      <c r="G11" s="8">
        <f t="shared" si="1"/>
        <v>2</v>
      </c>
      <c r="H11" s="8">
        <f t="shared" si="1"/>
        <v>7</v>
      </c>
      <c r="I11" s="8">
        <f t="shared" si="1"/>
        <v>3</v>
      </c>
      <c r="J11" s="8">
        <f t="shared" si="1"/>
        <v>17</v>
      </c>
      <c r="K11" s="8">
        <f t="shared" si="1"/>
        <v>46</v>
      </c>
      <c r="L11" s="8">
        <f t="shared" si="1"/>
        <v>8</v>
      </c>
      <c r="M11" s="8">
        <f t="shared" si="1"/>
        <v>3</v>
      </c>
      <c r="N11" s="8">
        <f t="shared" si="1"/>
        <v>1</v>
      </c>
      <c r="O11" s="8">
        <f t="shared" si="1"/>
        <v>3</v>
      </c>
      <c r="P11" s="8">
        <f t="shared" si="1"/>
        <v>1</v>
      </c>
      <c r="Q11" s="8">
        <f>SUM(Q6:Q10)</f>
        <v>1</v>
      </c>
      <c r="R11" s="8">
        <f t="shared" si="1"/>
        <v>1</v>
      </c>
      <c r="S11" s="8">
        <f t="shared" si="1"/>
        <v>1</v>
      </c>
      <c r="T11" s="8">
        <f t="shared" si="1"/>
        <v>5</v>
      </c>
      <c r="U11" s="8">
        <f t="shared" si="1"/>
        <v>6</v>
      </c>
      <c r="V11" s="8">
        <f t="shared" si="1"/>
        <v>8</v>
      </c>
      <c r="W11" s="8">
        <f t="shared" si="1"/>
        <v>79</v>
      </c>
      <c r="X11" s="8">
        <f t="shared" si="1"/>
        <v>19</v>
      </c>
      <c r="Y11" s="8">
        <f t="shared" si="1"/>
        <v>7</v>
      </c>
      <c r="Z11" s="8">
        <f t="shared" si="1"/>
        <v>1</v>
      </c>
      <c r="AA11" s="8">
        <f t="shared" si="1"/>
        <v>8</v>
      </c>
      <c r="AB11" s="8">
        <f t="shared" si="1"/>
        <v>8</v>
      </c>
      <c r="AC11" s="8">
        <f>SUM(AC6:AC10)</f>
        <v>3805900</v>
      </c>
    </row>
  </sheetData>
  <sheetProtection password="CEF5" sheet="1" objects="1" scenarios="1" selectLockedCells="1" selectUnlockedCells="1"/>
  <mergeCells count="6">
    <mergeCell ref="AC3:AC5"/>
    <mergeCell ref="B3:B5"/>
    <mergeCell ref="D3:F3"/>
    <mergeCell ref="G3:I3"/>
    <mergeCell ref="O3:P3"/>
    <mergeCell ref="L3:N3"/>
  </mergeCells>
  <phoneticPr fontId="2" type="noConversion"/>
  <pageMargins left="0.7" right="0.7" top="0.75" bottom="0.75" header="0.3" footer="0.3"/>
  <pageSetup paperSize="9" orientation="portrait" verticalDpi="0" r:id="rId1"/>
  <ignoredErrors>
    <ignoredError sqref="AC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14"/>
  <sheetViews>
    <sheetView showGridLines="0" workbookViewId="0">
      <pane xSplit="2" topLeftCell="C1" activePane="topRight" state="frozen"/>
      <selection pane="topRight"/>
    </sheetView>
  </sheetViews>
  <sheetFormatPr defaultRowHeight="16.5"/>
  <cols>
    <col min="1" max="1" width="9" style="2"/>
    <col min="2" max="2" width="15" style="2" customWidth="1"/>
    <col min="3" max="31" width="8.75" style="9" customWidth="1"/>
    <col min="32" max="32" width="12.5" style="9" customWidth="1"/>
    <col min="33" max="16384" width="9" style="2"/>
  </cols>
  <sheetData>
    <row r="3" spans="2:32" s="1" customFormat="1">
      <c r="B3" s="68" t="s">
        <v>74</v>
      </c>
      <c r="C3" s="40" t="s">
        <v>0</v>
      </c>
      <c r="D3" s="71" t="s">
        <v>1</v>
      </c>
      <c r="E3" s="73"/>
      <c r="F3" s="71" t="s">
        <v>2</v>
      </c>
      <c r="G3" s="73"/>
      <c r="H3" s="73"/>
      <c r="I3" s="72"/>
      <c r="J3" s="71" t="s">
        <v>3</v>
      </c>
      <c r="K3" s="73"/>
      <c r="L3" s="72"/>
      <c r="M3" s="18" t="s">
        <v>72</v>
      </c>
      <c r="N3" s="71" t="s">
        <v>4</v>
      </c>
      <c r="O3" s="72"/>
      <c r="P3" s="71" t="s">
        <v>5</v>
      </c>
      <c r="Q3" s="73"/>
      <c r="R3" s="72"/>
      <c r="S3" s="42" t="s">
        <v>66</v>
      </c>
      <c r="T3" s="41" t="s">
        <v>7</v>
      </c>
      <c r="U3" s="40" t="s">
        <v>9</v>
      </c>
      <c r="V3" s="18" t="s">
        <v>11</v>
      </c>
      <c r="W3" s="40" t="s">
        <v>12</v>
      </c>
      <c r="X3" s="40" t="s">
        <v>13</v>
      </c>
      <c r="Y3" s="40" t="s">
        <v>14</v>
      </c>
      <c r="Z3" s="40" t="s">
        <v>15</v>
      </c>
      <c r="AA3" s="40" t="s">
        <v>16</v>
      </c>
      <c r="AB3" s="40" t="s">
        <v>17</v>
      </c>
      <c r="AC3" s="40" t="s">
        <v>18</v>
      </c>
      <c r="AD3" s="40" t="s">
        <v>19</v>
      </c>
      <c r="AE3" s="40" t="s">
        <v>42</v>
      </c>
      <c r="AF3" s="68" t="s">
        <v>20</v>
      </c>
    </row>
    <row r="4" spans="2:32">
      <c r="B4" s="69"/>
      <c r="C4" s="40" t="s">
        <v>21</v>
      </c>
      <c r="D4" s="40" t="s">
        <v>22</v>
      </c>
      <c r="E4" s="40" t="s">
        <v>47</v>
      </c>
      <c r="F4" s="40" t="s">
        <v>22</v>
      </c>
      <c r="G4" s="40" t="s">
        <v>23</v>
      </c>
      <c r="H4" s="40" t="s">
        <v>55</v>
      </c>
      <c r="I4" s="40" t="s">
        <v>54</v>
      </c>
      <c r="J4" s="40" t="s">
        <v>22</v>
      </c>
      <c r="K4" s="40" t="s">
        <v>47</v>
      </c>
      <c r="L4" s="40" t="s">
        <v>56</v>
      </c>
      <c r="M4" s="40" t="s">
        <v>24</v>
      </c>
      <c r="N4" s="40" t="s">
        <v>25</v>
      </c>
      <c r="O4" s="40" t="s">
        <v>48</v>
      </c>
      <c r="P4" s="40" t="s">
        <v>26</v>
      </c>
      <c r="Q4" s="40" t="s">
        <v>27</v>
      </c>
      <c r="R4" s="40" t="s">
        <v>77</v>
      </c>
      <c r="S4" s="40" t="s">
        <v>77</v>
      </c>
      <c r="T4" s="40" t="s">
        <v>26</v>
      </c>
      <c r="U4" s="40" t="s">
        <v>26</v>
      </c>
      <c r="V4" s="40" t="s">
        <v>26</v>
      </c>
      <c r="W4" s="40" t="s">
        <v>23</v>
      </c>
      <c r="X4" s="40" t="s">
        <v>25</v>
      </c>
      <c r="Y4" s="40" t="s">
        <v>28</v>
      </c>
      <c r="Z4" s="40" t="s">
        <v>29</v>
      </c>
      <c r="AA4" s="40" t="s">
        <v>28</v>
      </c>
      <c r="AB4" s="40" t="s">
        <v>30</v>
      </c>
      <c r="AC4" s="40" t="s">
        <v>31</v>
      </c>
      <c r="AD4" s="40" t="s">
        <v>29</v>
      </c>
      <c r="AE4" s="40" t="s">
        <v>110</v>
      </c>
      <c r="AF4" s="69"/>
    </row>
    <row r="5" spans="2:32">
      <c r="B5" s="70"/>
      <c r="C5" s="45">
        <v>15000</v>
      </c>
      <c r="D5" s="45">
        <v>21600</v>
      </c>
      <c r="E5" s="45">
        <v>13200</v>
      </c>
      <c r="F5" s="45">
        <v>21000</v>
      </c>
      <c r="G5" s="45">
        <v>26000</v>
      </c>
      <c r="H5" s="45">
        <v>16200</v>
      </c>
      <c r="I5" s="45">
        <v>12600</v>
      </c>
      <c r="J5" s="45">
        <v>21600</v>
      </c>
      <c r="K5" s="45">
        <v>13200</v>
      </c>
      <c r="L5" s="45">
        <v>26400</v>
      </c>
      <c r="M5" s="45">
        <v>17000</v>
      </c>
      <c r="N5" s="45">
        <v>4000</v>
      </c>
      <c r="O5" s="45">
        <v>5000</v>
      </c>
      <c r="P5" s="45">
        <v>19000</v>
      </c>
      <c r="Q5" s="45">
        <v>14000</v>
      </c>
      <c r="R5" s="45">
        <v>17000</v>
      </c>
      <c r="S5" s="45">
        <v>20000</v>
      </c>
      <c r="T5" s="45">
        <v>16000</v>
      </c>
      <c r="U5" s="45">
        <v>19000</v>
      </c>
      <c r="V5" s="45">
        <v>22000</v>
      </c>
      <c r="W5" s="45">
        <v>11000</v>
      </c>
      <c r="X5" s="45">
        <v>14500</v>
      </c>
      <c r="Y5" s="45">
        <v>19000</v>
      </c>
      <c r="Z5" s="45">
        <v>1000</v>
      </c>
      <c r="AA5" s="45">
        <v>5000</v>
      </c>
      <c r="AB5" s="45">
        <v>5000</v>
      </c>
      <c r="AC5" s="45">
        <v>11000</v>
      </c>
      <c r="AD5" s="45">
        <v>6000</v>
      </c>
      <c r="AE5" s="45">
        <v>19000</v>
      </c>
      <c r="AF5" s="70"/>
    </row>
    <row r="6" spans="2:32">
      <c r="B6" s="11" t="s">
        <v>34</v>
      </c>
      <c r="C6" s="54">
        <v>74</v>
      </c>
      <c r="D6" s="12"/>
      <c r="E6" s="54">
        <v>8</v>
      </c>
      <c r="F6" s="54">
        <v>2</v>
      </c>
      <c r="G6" s="12"/>
      <c r="H6" s="54">
        <v>6</v>
      </c>
      <c r="I6" s="54">
        <v>5</v>
      </c>
      <c r="J6" s="12"/>
      <c r="K6" s="54">
        <v>3</v>
      </c>
      <c r="L6" s="54">
        <v>2</v>
      </c>
      <c r="M6" s="54">
        <v>15</v>
      </c>
      <c r="N6" s="54">
        <v>50</v>
      </c>
      <c r="O6" s="12"/>
      <c r="P6" s="12"/>
      <c r="Q6" s="54">
        <v>2</v>
      </c>
      <c r="R6" s="12"/>
      <c r="S6" s="12"/>
      <c r="T6" s="54">
        <v>3</v>
      </c>
      <c r="U6" s="12"/>
      <c r="V6" s="12"/>
      <c r="W6" s="54">
        <v>7</v>
      </c>
      <c r="X6" s="54">
        <v>5</v>
      </c>
      <c r="Y6" s="54">
        <v>13</v>
      </c>
      <c r="Z6" s="54">
        <v>128</v>
      </c>
      <c r="AA6" s="54">
        <v>22</v>
      </c>
      <c r="AB6" s="54">
        <v>13</v>
      </c>
      <c r="AC6" s="54">
        <v>2</v>
      </c>
      <c r="AD6" s="54">
        <v>8</v>
      </c>
      <c r="AE6" s="54">
        <v>6</v>
      </c>
      <c r="AF6" s="12">
        <f>AE6*AE$5+AD6*AD$5+AC6*AC$5+AB6*AB$5+AA6*AA$5+Z6*Z$5+Y6*Y$5+X6*X$5+W6*W$5+V6*V$5+U6*U$5+T6*T$5+S6*S$5+R6*R$5+Q6*Q$5+P6*P$5+O6*O$5+N6*N$5+M6*M$5+L6*L$5+K6*K$5+J6*J$5+I6*I$5+H6*H$5+G6*G$5+F6*F$5+E6*E$5+D6*D$5+C6*C$5</f>
        <v>2924700</v>
      </c>
    </row>
    <row r="7" spans="2:32">
      <c r="B7" s="4" t="s">
        <v>40</v>
      </c>
      <c r="C7" s="56">
        <v>85</v>
      </c>
      <c r="D7" s="5"/>
      <c r="E7" s="5"/>
      <c r="F7" s="5"/>
      <c r="G7" s="56">
        <v>22</v>
      </c>
      <c r="H7" s="5"/>
      <c r="I7" s="5"/>
      <c r="J7" s="5"/>
      <c r="K7" s="5"/>
      <c r="L7" s="5"/>
      <c r="M7" s="56">
        <v>5</v>
      </c>
      <c r="N7" s="56">
        <v>13</v>
      </c>
      <c r="O7" s="5"/>
      <c r="P7" s="47">
        <v>18</v>
      </c>
      <c r="Q7" s="5"/>
      <c r="R7" s="5"/>
      <c r="S7" s="5"/>
      <c r="T7" s="5"/>
      <c r="U7" s="5"/>
      <c r="V7" s="56">
        <v>3</v>
      </c>
      <c r="W7" s="56">
        <v>2</v>
      </c>
      <c r="X7" s="56">
        <v>3</v>
      </c>
      <c r="Y7" s="56">
        <v>7</v>
      </c>
      <c r="Z7" s="56">
        <v>40</v>
      </c>
      <c r="AA7" s="56">
        <v>17</v>
      </c>
      <c r="AB7" s="56">
        <v>15</v>
      </c>
      <c r="AC7" s="5"/>
      <c r="AD7" s="56">
        <v>11</v>
      </c>
      <c r="AE7" s="56">
        <v>7</v>
      </c>
      <c r="AF7" s="12">
        <f t="shared" ref="AF7:AF13" si="0">AE7*AE$5+AD7*AD$5+AC7*AC$5+AB7*AB$5+AA7*AA$5+Z7*Z$5+Y7*Y$5+X7*X$5+W7*W$5+V7*V$5+U7*U$5+T7*T$5+S7*S$5+R7*R$5+Q7*Q$5+P7*P$5+O7*O$5+N7*N$5+M7*M$5+L7*L$5+K7*K$5+J7*J$5+I7*I$5+H7*H$5+G7*G$5+F7*F$5+E7*E$5+D7*D$5+C7*C$5</f>
        <v>2989500</v>
      </c>
    </row>
    <row r="8" spans="2:32">
      <c r="B8" s="4" t="s">
        <v>43</v>
      </c>
      <c r="C8" s="5"/>
      <c r="D8" s="5"/>
      <c r="E8" s="5"/>
      <c r="F8" s="5"/>
      <c r="G8" s="5"/>
      <c r="H8" s="5"/>
      <c r="I8" s="5"/>
      <c r="J8" s="5"/>
      <c r="K8" s="5"/>
      <c r="L8" s="5"/>
      <c r="M8" s="56">
        <v>1</v>
      </c>
      <c r="N8" s="56">
        <v>1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12">
        <f t="shared" si="0"/>
        <v>21000</v>
      </c>
    </row>
    <row r="9" spans="2:32">
      <c r="B9" s="4" t="s">
        <v>36</v>
      </c>
      <c r="C9" s="56">
        <v>63</v>
      </c>
      <c r="D9" s="56">
        <v>3</v>
      </c>
      <c r="E9" s="5"/>
      <c r="F9" s="5"/>
      <c r="G9" s="5"/>
      <c r="H9" s="5"/>
      <c r="I9" s="5"/>
      <c r="J9" s="5"/>
      <c r="K9" s="5"/>
      <c r="L9" s="56">
        <v>18</v>
      </c>
      <c r="M9" s="56">
        <v>8</v>
      </c>
      <c r="N9" s="56">
        <v>9</v>
      </c>
      <c r="O9" s="5"/>
      <c r="P9" s="5"/>
      <c r="Q9" s="5"/>
      <c r="R9" s="56">
        <v>4</v>
      </c>
      <c r="S9" s="56">
        <v>4</v>
      </c>
      <c r="T9" s="5"/>
      <c r="U9" s="5"/>
      <c r="V9" s="5"/>
      <c r="W9" s="56">
        <v>2</v>
      </c>
      <c r="X9" s="56">
        <v>1</v>
      </c>
      <c r="Y9" s="56">
        <v>3</v>
      </c>
      <c r="Z9" s="56">
        <v>70</v>
      </c>
      <c r="AA9" s="56">
        <v>6</v>
      </c>
      <c r="AB9" s="56">
        <v>6</v>
      </c>
      <c r="AC9" s="56">
        <v>1</v>
      </c>
      <c r="AD9" s="56">
        <v>2</v>
      </c>
      <c r="AE9" s="5"/>
      <c r="AF9" s="12">
        <f t="shared" si="0"/>
        <v>2051500</v>
      </c>
    </row>
    <row r="10" spans="2:32">
      <c r="B10" s="4" t="s">
        <v>39</v>
      </c>
      <c r="C10" s="56">
        <v>16</v>
      </c>
      <c r="D10" s="5"/>
      <c r="E10" s="5"/>
      <c r="F10" s="47">
        <v>7</v>
      </c>
      <c r="G10" s="5"/>
      <c r="H10" s="5"/>
      <c r="I10" s="5"/>
      <c r="J10" s="56">
        <v>7</v>
      </c>
      <c r="K10" s="5"/>
      <c r="L10" s="5"/>
      <c r="M10" s="56">
        <v>2</v>
      </c>
      <c r="N10" s="56">
        <v>18</v>
      </c>
      <c r="O10" s="5"/>
      <c r="P10" s="5"/>
      <c r="Q10" s="56">
        <v>5</v>
      </c>
      <c r="R10" s="5"/>
      <c r="S10" s="5"/>
      <c r="T10" s="5"/>
      <c r="U10" s="5"/>
      <c r="V10" s="5"/>
      <c r="W10" s="56">
        <v>2</v>
      </c>
      <c r="X10" s="56">
        <v>1</v>
      </c>
      <c r="Y10" s="56">
        <v>4</v>
      </c>
      <c r="Z10" s="56">
        <v>80</v>
      </c>
      <c r="AA10" s="56">
        <v>4</v>
      </c>
      <c r="AB10" s="56">
        <v>8</v>
      </c>
      <c r="AC10" s="5"/>
      <c r="AD10" s="56">
        <v>4</v>
      </c>
      <c r="AE10" s="56">
        <v>4</v>
      </c>
      <c r="AF10" s="12">
        <f t="shared" si="0"/>
        <v>1066700</v>
      </c>
    </row>
    <row r="11" spans="2:32">
      <c r="B11" s="4" t="s">
        <v>37</v>
      </c>
      <c r="C11" s="47">
        <v>72</v>
      </c>
      <c r="D11" s="5"/>
      <c r="E11" s="56">
        <v>10</v>
      </c>
      <c r="F11" s="5"/>
      <c r="G11" s="5"/>
      <c r="H11" s="5"/>
      <c r="I11" s="47">
        <v>10</v>
      </c>
      <c r="J11" s="5"/>
      <c r="K11" s="56">
        <v>12</v>
      </c>
      <c r="L11" s="5"/>
      <c r="M11" s="56">
        <v>3</v>
      </c>
      <c r="N11" s="56">
        <v>5</v>
      </c>
      <c r="O11" s="56">
        <v>5</v>
      </c>
      <c r="P11" s="56">
        <v>5</v>
      </c>
      <c r="Q11" s="56">
        <v>1</v>
      </c>
      <c r="R11" s="5"/>
      <c r="S11" s="5"/>
      <c r="T11" s="5"/>
      <c r="U11" s="56">
        <v>1</v>
      </c>
      <c r="V11" s="5"/>
      <c r="W11" s="56">
        <v>6</v>
      </c>
      <c r="X11" s="56">
        <v>6</v>
      </c>
      <c r="Y11" s="56">
        <v>4</v>
      </c>
      <c r="Z11" s="56">
        <v>150</v>
      </c>
      <c r="AA11" s="56">
        <v>13</v>
      </c>
      <c r="AB11" s="5"/>
      <c r="AC11" s="56">
        <v>1</v>
      </c>
      <c r="AD11" s="56">
        <v>2</v>
      </c>
      <c r="AE11" s="5"/>
      <c r="AF11" s="12">
        <f t="shared" si="0"/>
        <v>2187400</v>
      </c>
    </row>
    <row r="12" spans="2:32">
      <c r="B12" s="19" t="s">
        <v>44</v>
      </c>
      <c r="C12" s="57">
        <v>10</v>
      </c>
      <c r="D12" s="20"/>
      <c r="E12" s="20"/>
      <c r="F12" s="57">
        <v>4</v>
      </c>
      <c r="G12" s="20"/>
      <c r="H12" s="20"/>
      <c r="I12" s="20"/>
      <c r="J12" s="20"/>
      <c r="K12" s="20"/>
      <c r="L12" s="20"/>
      <c r="M12" s="48">
        <v>1</v>
      </c>
      <c r="N12" s="57">
        <v>20</v>
      </c>
      <c r="O12" s="20"/>
      <c r="P12" s="57">
        <v>2</v>
      </c>
      <c r="Q12" s="20"/>
      <c r="R12" s="20"/>
      <c r="S12" s="20"/>
      <c r="T12" s="20"/>
      <c r="U12" s="20"/>
      <c r="V12" s="20"/>
      <c r="W12" s="57">
        <v>1</v>
      </c>
      <c r="X12" s="57">
        <v>1</v>
      </c>
      <c r="Y12" s="50">
        <v>0.5</v>
      </c>
      <c r="Z12" s="57">
        <v>30</v>
      </c>
      <c r="AA12" s="57">
        <v>3</v>
      </c>
      <c r="AB12" s="57">
        <v>4</v>
      </c>
      <c r="AC12" s="20"/>
      <c r="AD12" s="57">
        <v>3</v>
      </c>
      <c r="AE12" s="57">
        <v>3</v>
      </c>
      <c r="AF12" s="12">
        <f t="shared" si="0"/>
        <v>544000</v>
      </c>
    </row>
    <row r="13" spans="2:32">
      <c r="B13" s="21" t="s">
        <v>79</v>
      </c>
      <c r="C13" s="55">
        <v>5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51">
        <v>0.5</v>
      </c>
      <c r="Z13" s="55">
        <v>5</v>
      </c>
      <c r="AA13" s="55">
        <v>2</v>
      </c>
      <c r="AB13" s="55">
        <v>2</v>
      </c>
      <c r="AC13" s="7"/>
      <c r="AD13" s="55">
        <v>2</v>
      </c>
      <c r="AE13" s="7"/>
      <c r="AF13" s="7">
        <f t="shared" si="0"/>
        <v>121500</v>
      </c>
    </row>
    <row r="14" spans="2:32" ht="18.75" customHeight="1">
      <c r="B14" s="15" t="s">
        <v>41</v>
      </c>
      <c r="C14" s="8">
        <f>SUM(C6:C13)</f>
        <v>325</v>
      </c>
      <c r="D14" s="8">
        <f t="shared" ref="D14:AE14" si="1">SUM(D6:D13)</f>
        <v>3</v>
      </c>
      <c r="E14" s="8">
        <f t="shared" si="1"/>
        <v>18</v>
      </c>
      <c r="F14" s="8">
        <f t="shared" si="1"/>
        <v>13</v>
      </c>
      <c r="G14" s="8">
        <f t="shared" si="1"/>
        <v>22</v>
      </c>
      <c r="H14" s="8">
        <f t="shared" si="1"/>
        <v>6</v>
      </c>
      <c r="I14" s="8">
        <f t="shared" si="1"/>
        <v>15</v>
      </c>
      <c r="J14" s="8">
        <f t="shared" si="1"/>
        <v>7</v>
      </c>
      <c r="K14" s="8">
        <f t="shared" si="1"/>
        <v>15</v>
      </c>
      <c r="L14" s="8">
        <f t="shared" si="1"/>
        <v>20</v>
      </c>
      <c r="M14" s="8">
        <f t="shared" si="1"/>
        <v>35</v>
      </c>
      <c r="N14" s="8">
        <f t="shared" si="1"/>
        <v>116</v>
      </c>
      <c r="O14" s="8">
        <f t="shared" si="1"/>
        <v>5</v>
      </c>
      <c r="P14" s="8">
        <f t="shared" si="1"/>
        <v>25</v>
      </c>
      <c r="Q14" s="49">
        <f t="shared" si="1"/>
        <v>8</v>
      </c>
      <c r="R14" s="8">
        <f t="shared" si="1"/>
        <v>4</v>
      </c>
      <c r="S14" s="8">
        <f t="shared" si="1"/>
        <v>4</v>
      </c>
      <c r="T14" s="8">
        <f t="shared" si="1"/>
        <v>3</v>
      </c>
      <c r="U14" s="8">
        <f t="shared" si="1"/>
        <v>1</v>
      </c>
      <c r="V14" s="8">
        <f t="shared" si="1"/>
        <v>3</v>
      </c>
      <c r="W14" s="8">
        <f t="shared" si="1"/>
        <v>20</v>
      </c>
      <c r="X14" s="8">
        <f t="shared" si="1"/>
        <v>17</v>
      </c>
      <c r="Y14" s="8">
        <f t="shared" si="1"/>
        <v>32</v>
      </c>
      <c r="Z14" s="8">
        <f t="shared" si="1"/>
        <v>503</v>
      </c>
      <c r="AA14" s="8">
        <f t="shared" si="1"/>
        <v>67</v>
      </c>
      <c r="AB14" s="8">
        <f t="shared" si="1"/>
        <v>48</v>
      </c>
      <c r="AC14" s="8">
        <f t="shared" si="1"/>
        <v>4</v>
      </c>
      <c r="AD14" s="8">
        <f t="shared" si="1"/>
        <v>32</v>
      </c>
      <c r="AE14" s="8">
        <f t="shared" si="1"/>
        <v>20</v>
      </c>
      <c r="AF14" s="8">
        <f>SUM(AF6:AF13)</f>
        <v>11906300</v>
      </c>
    </row>
  </sheetData>
  <sheetProtection password="CEF5" sheet="1" objects="1" scenarios="1" selectLockedCells="1" selectUnlockedCells="1"/>
  <mergeCells count="7">
    <mergeCell ref="AF3:AF5"/>
    <mergeCell ref="B3:B5"/>
    <mergeCell ref="J3:L3"/>
    <mergeCell ref="D3:E3"/>
    <mergeCell ref="F3:I3"/>
    <mergeCell ref="N3:O3"/>
    <mergeCell ref="P3:R3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13"/>
  <sheetViews>
    <sheetView showGridLines="0" workbookViewId="0">
      <pane xSplit="2" topLeftCell="C1" activePane="topRight" state="frozen"/>
      <selection pane="topRight"/>
    </sheetView>
  </sheetViews>
  <sheetFormatPr defaultRowHeight="16.5"/>
  <cols>
    <col min="1" max="1" width="9" style="2"/>
    <col min="2" max="2" width="15" style="2" customWidth="1"/>
    <col min="3" max="28" width="8.75" style="9" customWidth="1"/>
    <col min="29" max="29" width="12.5" style="9" customWidth="1"/>
    <col min="30" max="16384" width="9" style="2"/>
  </cols>
  <sheetData>
    <row r="3" spans="2:29" s="1" customFormat="1">
      <c r="B3" s="68" t="s">
        <v>75</v>
      </c>
      <c r="C3" s="40" t="s">
        <v>0</v>
      </c>
      <c r="D3" s="71" t="s">
        <v>1</v>
      </c>
      <c r="E3" s="73"/>
      <c r="F3" s="71" t="s">
        <v>2</v>
      </c>
      <c r="G3" s="73"/>
      <c r="H3" s="72"/>
      <c r="I3" s="71" t="s">
        <v>3</v>
      </c>
      <c r="J3" s="73"/>
      <c r="K3" s="72"/>
      <c r="L3" s="18" t="s">
        <v>72</v>
      </c>
      <c r="M3" s="41" t="s">
        <v>4</v>
      </c>
      <c r="N3" s="22" t="s">
        <v>5</v>
      </c>
      <c r="O3" s="40" t="s">
        <v>6</v>
      </c>
      <c r="P3" s="42" t="s">
        <v>80</v>
      </c>
      <c r="Q3" s="40" t="s">
        <v>123</v>
      </c>
      <c r="R3" s="40" t="s">
        <v>10</v>
      </c>
      <c r="S3" s="18" t="s">
        <v>11</v>
      </c>
      <c r="T3" s="40" t="s">
        <v>12</v>
      </c>
      <c r="U3" s="40" t="s">
        <v>13</v>
      </c>
      <c r="V3" s="40" t="s">
        <v>14</v>
      </c>
      <c r="W3" s="40" t="s">
        <v>15</v>
      </c>
      <c r="X3" s="40" t="s">
        <v>16</v>
      </c>
      <c r="Y3" s="40" t="s">
        <v>17</v>
      </c>
      <c r="Z3" s="40" t="s">
        <v>18</v>
      </c>
      <c r="AA3" s="40" t="s">
        <v>19</v>
      </c>
      <c r="AB3" s="40" t="s">
        <v>42</v>
      </c>
      <c r="AC3" s="68" t="s">
        <v>20</v>
      </c>
    </row>
    <row r="4" spans="2:29">
      <c r="B4" s="69"/>
      <c r="C4" s="40" t="s">
        <v>21</v>
      </c>
      <c r="D4" s="40" t="s">
        <v>22</v>
      </c>
      <c r="E4" s="40" t="s">
        <v>47</v>
      </c>
      <c r="F4" s="40" t="s">
        <v>22</v>
      </c>
      <c r="G4" s="40" t="s">
        <v>55</v>
      </c>
      <c r="H4" s="40" t="s">
        <v>54</v>
      </c>
      <c r="I4" s="40" t="s">
        <v>22</v>
      </c>
      <c r="J4" s="40" t="s">
        <v>47</v>
      </c>
      <c r="K4" s="40" t="s">
        <v>56</v>
      </c>
      <c r="L4" s="40" t="s">
        <v>24</v>
      </c>
      <c r="M4" s="40" t="s">
        <v>25</v>
      </c>
      <c r="N4" s="40" t="s">
        <v>26</v>
      </c>
      <c r="O4" s="40" t="s">
        <v>26</v>
      </c>
      <c r="P4" s="40" t="s">
        <v>27</v>
      </c>
      <c r="Q4" s="40" t="s">
        <v>26</v>
      </c>
      <c r="R4" s="40" t="s">
        <v>26</v>
      </c>
      <c r="S4" s="40" t="s">
        <v>26</v>
      </c>
      <c r="T4" s="40" t="s">
        <v>23</v>
      </c>
      <c r="U4" s="40" t="s">
        <v>25</v>
      </c>
      <c r="V4" s="40" t="s">
        <v>28</v>
      </c>
      <c r="W4" s="40" t="s">
        <v>29</v>
      </c>
      <c r="X4" s="40" t="s">
        <v>28</v>
      </c>
      <c r="Y4" s="40" t="s">
        <v>30</v>
      </c>
      <c r="Z4" s="40" t="s">
        <v>31</v>
      </c>
      <c r="AA4" s="40" t="s">
        <v>29</v>
      </c>
      <c r="AB4" s="40" t="s">
        <v>110</v>
      </c>
      <c r="AC4" s="69"/>
    </row>
    <row r="5" spans="2:29">
      <c r="B5" s="70"/>
      <c r="C5" s="44">
        <v>15000</v>
      </c>
      <c r="D5" s="44">
        <v>21600</v>
      </c>
      <c r="E5" s="44">
        <v>13200</v>
      </c>
      <c r="F5" s="44">
        <v>21000</v>
      </c>
      <c r="G5" s="44">
        <v>16200</v>
      </c>
      <c r="H5" s="44">
        <v>12600</v>
      </c>
      <c r="I5" s="44">
        <v>21600</v>
      </c>
      <c r="J5" s="44">
        <v>13200</v>
      </c>
      <c r="K5" s="44">
        <v>26400</v>
      </c>
      <c r="L5" s="44">
        <v>17000</v>
      </c>
      <c r="M5" s="44">
        <v>4000</v>
      </c>
      <c r="N5" s="44">
        <v>19000</v>
      </c>
      <c r="O5" s="44">
        <v>21000</v>
      </c>
      <c r="P5" s="44">
        <v>12000</v>
      </c>
      <c r="Q5" s="44">
        <v>16500</v>
      </c>
      <c r="R5" s="44">
        <v>19000</v>
      </c>
      <c r="S5" s="44">
        <v>22000</v>
      </c>
      <c r="T5" s="44">
        <v>11000</v>
      </c>
      <c r="U5" s="44">
        <v>14500</v>
      </c>
      <c r="V5" s="44">
        <v>19000</v>
      </c>
      <c r="W5" s="44">
        <v>1000</v>
      </c>
      <c r="X5" s="44">
        <v>5000</v>
      </c>
      <c r="Y5" s="44">
        <v>5000</v>
      </c>
      <c r="Z5" s="44">
        <v>11000</v>
      </c>
      <c r="AA5" s="44">
        <v>6000</v>
      </c>
      <c r="AB5" s="44">
        <v>19000</v>
      </c>
      <c r="AC5" s="70"/>
    </row>
    <row r="6" spans="2:29" s="9" customFormat="1">
      <c r="B6" s="43" t="s">
        <v>73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54">
        <v>2</v>
      </c>
      <c r="W6" s="54">
        <v>30</v>
      </c>
      <c r="X6" s="54">
        <v>2</v>
      </c>
      <c r="Y6" s="12"/>
      <c r="Z6" s="12"/>
      <c r="AA6" s="12"/>
      <c r="AB6" s="12"/>
      <c r="AC6" s="27">
        <f>AB6*AB$5+AA6*AA$5+Z6*Z$5+Y6*Y$5+X6*X$5+W6*W$5+V6*V$5+U6*U$5+T6*T$5+S6*S$5+R6*R$5+Q6*Q$5+P6*P$5+O6*O$5+N6*N$5+M6*M$5+L6*L$5+K6*K$5+J6*J$5+I6*I$5+H6*H$5+G6*G$5+F6*F$5+E6*E$5+D6*D$5+C6*C$5</f>
        <v>78000</v>
      </c>
    </row>
    <row r="7" spans="2:29">
      <c r="B7" s="4" t="s">
        <v>57</v>
      </c>
      <c r="C7" s="56">
        <v>63</v>
      </c>
      <c r="D7" s="5"/>
      <c r="E7" s="5"/>
      <c r="F7" s="5"/>
      <c r="G7" s="56">
        <v>5</v>
      </c>
      <c r="H7" s="56">
        <v>25</v>
      </c>
      <c r="I7" s="56">
        <v>2</v>
      </c>
      <c r="J7" s="5"/>
      <c r="K7" s="56">
        <v>2</v>
      </c>
      <c r="L7" s="56">
        <v>11</v>
      </c>
      <c r="M7" s="56">
        <v>23</v>
      </c>
      <c r="N7" s="56">
        <v>4</v>
      </c>
      <c r="O7" s="5"/>
      <c r="P7" s="5"/>
      <c r="Q7" s="5"/>
      <c r="R7" s="5"/>
      <c r="S7" s="5"/>
      <c r="T7" s="56">
        <v>5</v>
      </c>
      <c r="U7" s="56">
        <v>5</v>
      </c>
      <c r="V7" s="56">
        <v>8</v>
      </c>
      <c r="W7" s="56">
        <v>60</v>
      </c>
      <c r="X7" s="56">
        <v>8</v>
      </c>
      <c r="Y7" s="56">
        <v>14</v>
      </c>
      <c r="Z7" s="56">
        <v>1</v>
      </c>
      <c r="AA7" s="56">
        <v>11</v>
      </c>
      <c r="AB7" s="56">
        <v>5</v>
      </c>
      <c r="AC7" s="28">
        <f t="shared" ref="AC7:AC12" si="0">AB7*AB$5+AA7*AA$5+Z7*Z$5+Y7*Y$5+X7*X$5+W7*W$5+V7*V$5+U7*U$5+T7*T$5+S7*S$5+R7*R$5+Q7*Q$5+P7*P$5+O7*O$5+N7*N$5+M7*M$5+L7*L$5+K7*K$5+J7*J$5+I7*I$5+H7*H$5+G7*G$5+F7*F$5+E7*E$5+D7*D$5+C7*C$5</f>
        <v>2413500</v>
      </c>
    </row>
    <row r="8" spans="2:29">
      <c r="B8" s="4" t="s">
        <v>35</v>
      </c>
      <c r="C8" s="56">
        <v>12</v>
      </c>
      <c r="D8" s="5"/>
      <c r="E8" s="5"/>
      <c r="F8" s="56">
        <v>10</v>
      </c>
      <c r="G8" s="5"/>
      <c r="H8" s="5"/>
      <c r="I8" s="5"/>
      <c r="J8" s="5"/>
      <c r="K8" s="5"/>
      <c r="L8" s="56">
        <v>2</v>
      </c>
      <c r="M8" s="5"/>
      <c r="N8" s="5"/>
      <c r="O8" s="5"/>
      <c r="P8" s="5"/>
      <c r="Q8" s="5"/>
      <c r="R8" s="5"/>
      <c r="S8" s="5"/>
      <c r="T8" s="56">
        <v>1</v>
      </c>
      <c r="U8" s="56">
        <v>1</v>
      </c>
      <c r="V8" s="5"/>
      <c r="W8" s="5"/>
      <c r="X8" s="5"/>
      <c r="Y8" s="56">
        <v>1</v>
      </c>
      <c r="Z8" s="5"/>
      <c r="AA8" s="5"/>
      <c r="AB8" s="56">
        <v>2</v>
      </c>
      <c r="AC8" s="28">
        <f t="shared" si="0"/>
        <v>492500</v>
      </c>
    </row>
    <row r="9" spans="2:29">
      <c r="B9" s="4" t="s">
        <v>43</v>
      </c>
      <c r="C9" s="56">
        <v>26</v>
      </c>
      <c r="D9" s="56">
        <v>1</v>
      </c>
      <c r="E9" s="5"/>
      <c r="F9" s="56">
        <v>13</v>
      </c>
      <c r="G9" s="5"/>
      <c r="H9" s="5"/>
      <c r="I9" s="5"/>
      <c r="J9" s="5"/>
      <c r="K9" s="5"/>
      <c r="L9" s="56">
        <v>3</v>
      </c>
      <c r="M9" s="56">
        <v>17</v>
      </c>
      <c r="N9" s="5"/>
      <c r="O9" s="5"/>
      <c r="P9" s="56">
        <v>1</v>
      </c>
      <c r="Q9" s="5"/>
      <c r="R9" s="56">
        <v>1</v>
      </c>
      <c r="S9" s="5"/>
      <c r="T9" s="56">
        <v>2</v>
      </c>
      <c r="U9" s="56">
        <v>1</v>
      </c>
      <c r="V9" s="56">
        <v>3</v>
      </c>
      <c r="W9" s="56">
        <v>40</v>
      </c>
      <c r="X9" s="56">
        <v>2</v>
      </c>
      <c r="Y9" s="56">
        <v>1</v>
      </c>
      <c r="Z9" s="56">
        <v>1</v>
      </c>
      <c r="AA9" s="56">
        <v>2</v>
      </c>
      <c r="AB9" s="56">
        <v>4</v>
      </c>
      <c r="AC9" s="28">
        <f t="shared" si="0"/>
        <v>1082100</v>
      </c>
    </row>
    <row r="10" spans="2:29">
      <c r="B10" s="4" t="s">
        <v>60</v>
      </c>
      <c r="C10" s="56">
        <v>5</v>
      </c>
      <c r="D10" s="5"/>
      <c r="E10" s="5"/>
      <c r="F10" s="5"/>
      <c r="G10" s="5"/>
      <c r="H10" s="5"/>
      <c r="I10" s="5"/>
      <c r="J10" s="56">
        <v>8</v>
      </c>
      <c r="K10" s="5"/>
      <c r="L10" s="5"/>
      <c r="M10" s="56">
        <v>2</v>
      </c>
      <c r="N10" s="5"/>
      <c r="O10" s="5"/>
      <c r="P10" s="5"/>
      <c r="Q10" s="5"/>
      <c r="R10" s="5"/>
      <c r="S10" s="5"/>
      <c r="T10" s="56">
        <v>1</v>
      </c>
      <c r="U10" s="5"/>
      <c r="V10" s="56">
        <v>1</v>
      </c>
      <c r="W10" s="56">
        <v>10</v>
      </c>
      <c r="X10" s="56">
        <v>1</v>
      </c>
      <c r="Y10" s="5"/>
      <c r="Z10" s="56">
        <v>1</v>
      </c>
      <c r="AA10" s="56">
        <v>1</v>
      </c>
      <c r="AB10" s="56">
        <v>1</v>
      </c>
      <c r="AC10" s="28">
        <f t="shared" si="0"/>
        <v>269600</v>
      </c>
    </row>
    <row r="11" spans="2:29">
      <c r="B11" s="4" t="s">
        <v>78</v>
      </c>
      <c r="C11" s="56">
        <v>29</v>
      </c>
      <c r="D11" s="5"/>
      <c r="E11" s="56">
        <v>7</v>
      </c>
      <c r="F11" s="5"/>
      <c r="G11" s="56">
        <v>2</v>
      </c>
      <c r="H11" s="5"/>
      <c r="I11" s="5"/>
      <c r="J11" s="5"/>
      <c r="K11" s="5"/>
      <c r="L11" s="56">
        <v>11</v>
      </c>
      <c r="M11" s="56">
        <v>19</v>
      </c>
      <c r="N11" s="56">
        <v>2</v>
      </c>
      <c r="O11" s="56">
        <v>1</v>
      </c>
      <c r="P11" s="5"/>
      <c r="Q11" s="47">
        <v>2</v>
      </c>
      <c r="R11" s="5"/>
      <c r="S11" s="56">
        <v>1</v>
      </c>
      <c r="T11" s="56">
        <v>2</v>
      </c>
      <c r="U11" s="56">
        <v>1</v>
      </c>
      <c r="V11" s="56">
        <v>4</v>
      </c>
      <c r="W11" s="56">
        <v>40</v>
      </c>
      <c r="X11" s="56">
        <v>10</v>
      </c>
      <c r="Y11" s="56">
        <v>5</v>
      </c>
      <c r="Z11" s="5"/>
      <c r="AA11" s="56">
        <v>6</v>
      </c>
      <c r="AB11" s="5"/>
      <c r="AC11" s="28">
        <f t="shared" si="0"/>
        <v>1200300</v>
      </c>
    </row>
    <row r="12" spans="2:29">
      <c r="B12" s="21" t="s">
        <v>79</v>
      </c>
      <c r="C12" s="55">
        <v>3</v>
      </c>
      <c r="D12" s="55">
        <v>2</v>
      </c>
      <c r="E12" s="7"/>
      <c r="F12" s="55">
        <v>2</v>
      </c>
      <c r="G12" s="7"/>
      <c r="H12" s="7"/>
      <c r="I12" s="7"/>
      <c r="J12" s="7"/>
      <c r="K12" s="7"/>
      <c r="L12" s="55">
        <v>1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29">
        <f t="shared" si="0"/>
        <v>147200</v>
      </c>
    </row>
    <row r="13" spans="2:29" ht="18.75" customHeight="1">
      <c r="B13" s="15" t="s">
        <v>41</v>
      </c>
      <c r="C13" s="8">
        <f>SUM(C6:C12)</f>
        <v>138</v>
      </c>
      <c r="D13" s="8">
        <f t="shared" ref="D13:AB13" si="1">SUM(D6:D12)</f>
        <v>3</v>
      </c>
      <c r="E13" s="8">
        <f t="shared" si="1"/>
        <v>7</v>
      </c>
      <c r="F13" s="8">
        <f t="shared" si="1"/>
        <v>25</v>
      </c>
      <c r="G13" s="8">
        <f t="shared" si="1"/>
        <v>7</v>
      </c>
      <c r="H13" s="8">
        <f t="shared" si="1"/>
        <v>25</v>
      </c>
      <c r="I13" s="8">
        <f t="shared" si="1"/>
        <v>2</v>
      </c>
      <c r="J13" s="8">
        <f t="shared" si="1"/>
        <v>8</v>
      </c>
      <c r="K13" s="8">
        <f t="shared" si="1"/>
        <v>2</v>
      </c>
      <c r="L13" s="8">
        <f t="shared" si="1"/>
        <v>28</v>
      </c>
      <c r="M13" s="8">
        <f t="shared" si="1"/>
        <v>61</v>
      </c>
      <c r="N13" s="8">
        <f t="shared" si="1"/>
        <v>6</v>
      </c>
      <c r="O13" s="8">
        <f t="shared" si="1"/>
        <v>1</v>
      </c>
      <c r="P13" s="8">
        <f t="shared" si="1"/>
        <v>1</v>
      </c>
      <c r="Q13" s="8">
        <f t="shared" si="1"/>
        <v>2</v>
      </c>
      <c r="R13" s="8">
        <f t="shared" si="1"/>
        <v>1</v>
      </c>
      <c r="S13" s="8">
        <f t="shared" si="1"/>
        <v>1</v>
      </c>
      <c r="T13" s="8">
        <f t="shared" si="1"/>
        <v>11</v>
      </c>
      <c r="U13" s="8">
        <f t="shared" si="1"/>
        <v>8</v>
      </c>
      <c r="V13" s="8">
        <f t="shared" si="1"/>
        <v>18</v>
      </c>
      <c r="W13" s="8">
        <f t="shared" si="1"/>
        <v>180</v>
      </c>
      <c r="X13" s="8">
        <f t="shared" si="1"/>
        <v>23</v>
      </c>
      <c r="Y13" s="8">
        <f t="shared" si="1"/>
        <v>21</v>
      </c>
      <c r="Z13" s="8">
        <f t="shared" si="1"/>
        <v>3</v>
      </c>
      <c r="AA13" s="8">
        <f t="shared" si="1"/>
        <v>20</v>
      </c>
      <c r="AB13" s="8">
        <f t="shared" si="1"/>
        <v>12</v>
      </c>
      <c r="AC13" s="8">
        <f>SUM(AC6:AC12)</f>
        <v>5683200</v>
      </c>
    </row>
  </sheetData>
  <sheetProtection password="CEF5" sheet="1" objects="1" scenarios="1" selectLockedCells="1" selectUnlockedCells="1"/>
  <mergeCells count="5">
    <mergeCell ref="I3:K3"/>
    <mergeCell ref="D3:E3"/>
    <mergeCell ref="F3:H3"/>
    <mergeCell ref="B3:B5"/>
    <mergeCell ref="AC3:AC5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10"/>
  <sheetViews>
    <sheetView showGridLines="0" workbookViewId="0">
      <pane xSplit="2" topLeftCell="C1" activePane="topRight" state="frozen"/>
      <selection pane="topRight"/>
    </sheetView>
  </sheetViews>
  <sheetFormatPr defaultRowHeight="16.5"/>
  <cols>
    <col min="1" max="1" width="9" style="2"/>
    <col min="2" max="2" width="15" style="2" customWidth="1"/>
    <col min="3" max="22" width="8.75" style="9" customWidth="1"/>
    <col min="23" max="23" width="12.5" style="9" customWidth="1"/>
    <col min="24" max="16384" width="9" style="2"/>
  </cols>
  <sheetData>
    <row r="3" spans="2:23" s="1" customFormat="1">
      <c r="B3" s="68" t="s">
        <v>76</v>
      </c>
      <c r="C3" s="40" t="s">
        <v>0</v>
      </c>
      <c r="D3" s="71" t="s">
        <v>2</v>
      </c>
      <c r="E3" s="73"/>
      <c r="F3" s="72"/>
      <c r="G3" s="42" t="s">
        <v>65</v>
      </c>
      <c r="H3" s="18" t="s">
        <v>72</v>
      </c>
      <c r="I3" s="40" t="s">
        <v>4</v>
      </c>
      <c r="J3" s="18" t="s">
        <v>58</v>
      </c>
      <c r="K3" s="42" t="s">
        <v>66</v>
      </c>
      <c r="L3" s="42" t="s">
        <v>123</v>
      </c>
      <c r="M3" s="18" t="s">
        <v>11</v>
      </c>
      <c r="N3" s="40" t="s">
        <v>12</v>
      </c>
      <c r="O3" s="40" t="s">
        <v>13</v>
      </c>
      <c r="P3" s="40" t="s">
        <v>14</v>
      </c>
      <c r="Q3" s="40" t="s">
        <v>15</v>
      </c>
      <c r="R3" s="40" t="s">
        <v>16</v>
      </c>
      <c r="S3" s="40" t="s">
        <v>17</v>
      </c>
      <c r="T3" s="40" t="s">
        <v>69</v>
      </c>
      <c r="U3" s="40" t="s">
        <v>19</v>
      </c>
      <c r="V3" s="40" t="s">
        <v>42</v>
      </c>
      <c r="W3" s="68" t="s">
        <v>20</v>
      </c>
    </row>
    <row r="4" spans="2:23">
      <c r="B4" s="69"/>
      <c r="C4" s="40" t="s">
        <v>21</v>
      </c>
      <c r="D4" s="40" t="s">
        <v>22</v>
      </c>
      <c r="E4" s="40" t="s">
        <v>23</v>
      </c>
      <c r="F4" s="40" t="s">
        <v>81</v>
      </c>
      <c r="G4" s="40" t="s">
        <v>82</v>
      </c>
      <c r="H4" s="40" t="s">
        <v>24</v>
      </c>
      <c r="I4" s="40" t="s">
        <v>25</v>
      </c>
      <c r="J4" s="40" t="s">
        <v>27</v>
      </c>
      <c r="K4" s="40" t="s">
        <v>67</v>
      </c>
      <c r="L4" s="40" t="s">
        <v>68</v>
      </c>
      <c r="M4" s="40" t="s">
        <v>26</v>
      </c>
      <c r="N4" s="40" t="s">
        <v>23</v>
      </c>
      <c r="O4" s="40" t="s">
        <v>25</v>
      </c>
      <c r="P4" s="40" t="s">
        <v>28</v>
      </c>
      <c r="Q4" s="40" t="s">
        <v>29</v>
      </c>
      <c r="R4" s="40" t="s">
        <v>28</v>
      </c>
      <c r="S4" s="40" t="s">
        <v>30</v>
      </c>
      <c r="T4" s="40" t="s">
        <v>70</v>
      </c>
      <c r="U4" s="40" t="s">
        <v>29</v>
      </c>
      <c r="V4" s="40" t="s">
        <v>111</v>
      </c>
      <c r="W4" s="69"/>
    </row>
    <row r="5" spans="2:23">
      <c r="B5" s="70"/>
      <c r="C5" s="30">
        <v>15000</v>
      </c>
      <c r="D5" s="30">
        <v>21000</v>
      </c>
      <c r="E5" s="30">
        <v>26000</v>
      </c>
      <c r="F5" s="30">
        <v>12600</v>
      </c>
      <c r="G5" s="30">
        <v>16800</v>
      </c>
      <c r="H5" s="30">
        <v>17000</v>
      </c>
      <c r="I5" s="30">
        <v>4000</v>
      </c>
      <c r="J5" s="30">
        <v>14000</v>
      </c>
      <c r="K5" s="30">
        <v>13000</v>
      </c>
      <c r="L5" s="30">
        <v>16500</v>
      </c>
      <c r="M5" s="30">
        <v>22000</v>
      </c>
      <c r="N5" s="30">
        <v>11000</v>
      </c>
      <c r="O5" s="30">
        <v>14500</v>
      </c>
      <c r="P5" s="30">
        <v>19000</v>
      </c>
      <c r="Q5" s="30">
        <v>1000</v>
      </c>
      <c r="R5" s="30">
        <v>5000</v>
      </c>
      <c r="S5" s="30">
        <v>5000</v>
      </c>
      <c r="T5" s="30">
        <v>11000</v>
      </c>
      <c r="U5" s="30">
        <v>6000</v>
      </c>
      <c r="V5" s="30">
        <v>19000</v>
      </c>
      <c r="W5" s="70"/>
    </row>
    <row r="6" spans="2:23" s="9" customFormat="1">
      <c r="B6" s="43" t="s">
        <v>64</v>
      </c>
      <c r="C6" s="58">
        <v>28</v>
      </c>
      <c r="D6" s="54">
        <v>7</v>
      </c>
      <c r="E6" s="12"/>
      <c r="F6" s="54">
        <v>17</v>
      </c>
      <c r="G6" s="54">
        <v>13</v>
      </c>
      <c r="H6" s="54">
        <v>13</v>
      </c>
      <c r="I6" s="54">
        <v>52</v>
      </c>
      <c r="J6" s="54">
        <v>7</v>
      </c>
      <c r="K6" s="54">
        <v>6</v>
      </c>
      <c r="L6" s="58">
        <v>1</v>
      </c>
      <c r="M6" s="12"/>
      <c r="N6" s="54">
        <v>4</v>
      </c>
      <c r="O6" s="54">
        <v>3</v>
      </c>
      <c r="P6" s="54">
        <v>5</v>
      </c>
      <c r="Q6" s="54">
        <v>220</v>
      </c>
      <c r="R6" s="54">
        <v>17</v>
      </c>
      <c r="S6" s="12"/>
      <c r="T6" s="54">
        <v>4</v>
      </c>
      <c r="U6" s="54">
        <v>10</v>
      </c>
      <c r="V6" s="54">
        <v>5</v>
      </c>
      <c r="W6" s="59">
        <f>V6*V$5+U6*U$5+T6*T$5+S6*S$5+R6*R$5+Q6*Q$5+P6*P$5+O6*O$5+N6*N$5+M6*M$5+L6*L$5+K6*K$5+J6*J$5+I6*I$5+H6*H$5+G6*G$5+F6*F$5+E6*E$5+D6*D$5+C6*C$5</f>
        <v>2307600</v>
      </c>
    </row>
    <row r="7" spans="2:23" s="9" customFormat="1">
      <c r="B7" s="24" t="s">
        <v>71</v>
      </c>
      <c r="C7" s="56">
        <v>10</v>
      </c>
      <c r="D7" s="5"/>
      <c r="E7" s="5"/>
      <c r="F7" s="56">
        <v>15</v>
      </c>
      <c r="G7" s="5"/>
      <c r="H7" s="56">
        <v>2</v>
      </c>
      <c r="I7" s="56">
        <v>5</v>
      </c>
      <c r="J7" s="5"/>
      <c r="K7" s="56">
        <v>1</v>
      </c>
      <c r="L7" s="5"/>
      <c r="M7" s="5"/>
      <c r="N7" s="56">
        <v>1</v>
      </c>
      <c r="O7" s="56">
        <v>1</v>
      </c>
      <c r="P7" s="56">
        <v>5</v>
      </c>
      <c r="Q7" s="56">
        <v>50</v>
      </c>
      <c r="R7" s="56">
        <v>3</v>
      </c>
      <c r="S7" s="56">
        <v>10</v>
      </c>
      <c r="T7" s="56">
        <v>1</v>
      </c>
      <c r="U7" s="56">
        <v>3</v>
      </c>
      <c r="V7" s="5"/>
      <c r="W7" s="60">
        <f t="shared" ref="W7:W9" si="0">V7*V$5+U7*U$5+T7*T$5+S7*S$5+R7*R$5+Q7*Q$5+P7*P$5+O7*O$5+N7*N$5+M7*M$5+L7*L$5+K7*K$5+J7*J$5+I7*I$5+H7*H$5+G7*G$5+F7*F$5+E7*E$5+D7*D$5+C7*C$5</f>
        <v>670500</v>
      </c>
    </row>
    <row r="8" spans="2:23">
      <c r="B8" s="24" t="s">
        <v>43</v>
      </c>
      <c r="C8" s="56">
        <v>45</v>
      </c>
      <c r="D8" s="56">
        <v>5</v>
      </c>
      <c r="E8" s="56">
        <v>9</v>
      </c>
      <c r="F8" s="5"/>
      <c r="G8" s="5"/>
      <c r="H8" s="56">
        <v>10</v>
      </c>
      <c r="I8" s="56">
        <v>32</v>
      </c>
      <c r="J8" s="56">
        <v>2</v>
      </c>
      <c r="K8" s="5"/>
      <c r="L8" s="5"/>
      <c r="M8" s="56">
        <v>1</v>
      </c>
      <c r="N8" s="56">
        <v>7</v>
      </c>
      <c r="O8" s="56">
        <v>5</v>
      </c>
      <c r="P8" s="56">
        <v>10</v>
      </c>
      <c r="Q8" s="56">
        <v>108</v>
      </c>
      <c r="R8" s="56">
        <v>18</v>
      </c>
      <c r="S8" s="56">
        <v>14</v>
      </c>
      <c r="T8" s="5"/>
      <c r="U8" s="56">
        <v>9</v>
      </c>
      <c r="V8" s="56">
        <v>10</v>
      </c>
      <c r="W8" s="60">
        <f t="shared" si="0"/>
        <v>2213500</v>
      </c>
    </row>
    <row r="9" spans="2:23">
      <c r="B9" s="25" t="s">
        <v>83</v>
      </c>
      <c r="C9" s="55">
        <v>13</v>
      </c>
      <c r="D9" s="55">
        <v>17</v>
      </c>
      <c r="E9" s="7"/>
      <c r="F9" s="7"/>
      <c r="G9" s="7"/>
      <c r="H9" s="55">
        <v>13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61">
        <f t="shared" si="0"/>
        <v>773000</v>
      </c>
    </row>
    <row r="10" spans="2:23" ht="18.75" customHeight="1">
      <c r="B10" s="15" t="s">
        <v>41</v>
      </c>
      <c r="C10" s="8">
        <f>SUM(C6:C9)</f>
        <v>96</v>
      </c>
      <c r="D10" s="8">
        <f t="shared" ref="D10:O10" si="1">SUM(D6:D9)</f>
        <v>29</v>
      </c>
      <c r="E10" s="8">
        <f t="shared" si="1"/>
        <v>9</v>
      </c>
      <c r="F10" s="8">
        <f t="shared" si="1"/>
        <v>32</v>
      </c>
      <c r="G10" s="8">
        <f t="shared" si="1"/>
        <v>13</v>
      </c>
      <c r="H10" s="8">
        <f t="shared" si="1"/>
        <v>38</v>
      </c>
      <c r="I10" s="8">
        <f t="shared" si="1"/>
        <v>89</v>
      </c>
      <c r="J10" s="8">
        <f t="shared" si="1"/>
        <v>9</v>
      </c>
      <c r="K10" s="8">
        <f t="shared" si="1"/>
        <v>7</v>
      </c>
      <c r="L10" s="8">
        <f t="shared" si="1"/>
        <v>1</v>
      </c>
      <c r="M10" s="8">
        <f t="shared" si="1"/>
        <v>1</v>
      </c>
      <c r="N10" s="8">
        <f t="shared" si="1"/>
        <v>12</v>
      </c>
      <c r="O10" s="8">
        <f t="shared" si="1"/>
        <v>9</v>
      </c>
      <c r="P10" s="8">
        <f t="shared" ref="P10" si="2">SUM(P6:P9)</f>
        <v>20</v>
      </c>
      <c r="Q10" s="8">
        <f t="shared" ref="Q10" si="3">SUM(Q6:Q9)</f>
        <v>378</v>
      </c>
      <c r="R10" s="8">
        <f t="shared" ref="R10" si="4">SUM(R6:R9)</f>
        <v>38</v>
      </c>
      <c r="S10" s="8">
        <f t="shared" ref="S10" si="5">SUM(S6:S9)</f>
        <v>24</v>
      </c>
      <c r="T10" s="8">
        <f t="shared" ref="T10" si="6">SUM(T6:T9)</f>
        <v>5</v>
      </c>
      <c r="U10" s="8">
        <f t="shared" ref="U10" si="7">SUM(U6:U9)</f>
        <v>22</v>
      </c>
      <c r="V10" s="8">
        <f t="shared" ref="V10" si="8">SUM(V6:V9)</f>
        <v>15</v>
      </c>
      <c r="W10" s="45">
        <f>SUM(W6:W9)</f>
        <v>5964600</v>
      </c>
    </row>
  </sheetData>
  <sheetProtection password="CEF5" sheet="1" objects="1" scenarios="1" selectLockedCells="1" selectUnlockedCells="1"/>
  <mergeCells count="3">
    <mergeCell ref="D3:F3"/>
    <mergeCell ref="B3:B5"/>
    <mergeCell ref="W3:W5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정산1</vt:lpstr>
      <vt:lpstr>정산2</vt:lpstr>
      <vt:lpstr>17목</vt:lpstr>
      <vt:lpstr>18금</vt:lpstr>
      <vt:lpstr>21월</vt:lpstr>
      <vt:lpstr>22화</vt:lpstr>
      <vt:lpstr>23수</vt:lpstr>
      <vt:lpstr>24목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김성현</dc:creator>
  <cp:lastModifiedBy>김성현</cp:lastModifiedBy>
  <dcterms:created xsi:type="dcterms:W3CDTF">2012-05-16T03:03:30Z</dcterms:created>
  <dcterms:modified xsi:type="dcterms:W3CDTF">2012-11-13T07:19:31Z</dcterms:modified>
</cp:coreProperties>
</file>