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7305" yWindow="90" windowWidth="15765" windowHeight="11760"/>
  </bookViews>
  <sheets>
    <sheet name="정산1" sheetId="9" r:id="rId1"/>
    <sheet name="정산2" sheetId="6" r:id="rId2"/>
    <sheet name="전체" sheetId="4" r:id="rId3"/>
    <sheet name="주류" sheetId="3" r:id="rId4"/>
    <sheet name="버스" sheetId="2" r:id="rId5"/>
    <sheet name="도시락" sheetId="1" r:id="rId6"/>
    <sheet name="보험" sheetId="7" r:id="rId7"/>
    <sheet name="LT버스" sheetId="8" r:id="rId8"/>
  </sheets>
  <calcPr calcId="145621"/>
</workbook>
</file>

<file path=xl/calcChain.xml><?xml version="1.0" encoding="utf-8"?>
<calcChain xmlns="http://schemas.openxmlformats.org/spreadsheetml/2006/main">
  <c r="G4" i="9" l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C19" i="2" l="1"/>
  <c r="D19" i="2"/>
  <c r="F19" i="2"/>
  <c r="H17" i="2" l="1"/>
  <c r="H12" i="2"/>
  <c r="D12" i="6" l="1"/>
  <c r="D17" i="6"/>
  <c r="D19" i="8" l="1"/>
  <c r="C19" i="8" l="1"/>
  <c r="E18" i="8" l="1"/>
  <c r="F18" i="8" s="1"/>
  <c r="G18" i="8" s="1"/>
  <c r="G18" i="6" s="1"/>
  <c r="E9" i="8"/>
  <c r="F9" i="8" s="1"/>
  <c r="G9" i="8" s="1"/>
  <c r="G9" i="6" s="1"/>
  <c r="E13" i="8"/>
  <c r="F13" i="8" s="1"/>
  <c r="G13" i="8" s="1"/>
  <c r="G13" i="6" s="1"/>
  <c r="E17" i="8"/>
  <c r="F17" i="8" s="1"/>
  <c r="G17" i="8" s="1"/>
  <c r="G17" i="6" s="1"/>
  <c r="E6" i="8"/>
  <c r="F6" i="8" s="1"/>
  <c r="G6" i="8" s="1"/>
  <c r="G6" i="6" s="1"/>
  <c r="E10" i="8"/>
  <c r="F10" i="8" s="1"/>
  <c r="G10" i="8" s="1"/>
  <c r="G10" i="6" s="1"/>
  <c r="E5" i="8"/>
  <c r="F5" i="8" s="1"/>
  <c r="G5" i="8" s="1"/>
  <c r="G5" i="6" s="1"/>
  <c r="E7" i="8"/>
  <c r="F7" i="8" s="1"/>
  <c r="G7" i="8" s="1"/>
  <c r="G7" i="6" s="1"/>
  <c r="E11" i="8"/>
  <c r="F11" i="8" s="1"/>
  <c r="G11" i="8" s="1"/>
  <c r="G11" i="6" s="1"/>
  <c r="E15" i="8"/>
  <c r="F15" i="8" s="1"/>
  <c r="G15" i="8" s="1"/>
  <c r="G15" i="6" s="1"/>
  <c r="E4" i="8"/>
  <c r="E8" i="8"/>
  <c r="F8" i="8" s="1"/>
  <c r="G8" i="8" s="1"/>
  <c r="G8" i="6" s="1"/>
  <c r="E12" i="8"/>
  <c r="F12" i="8" s="1"/>
  <c r="G12" i="8" s="1"/>
  <c r="E16" i="8"/>
  <c r="F16" i="8" s="1"/>
  <c r="G16" i="8" s="1"/>
  <c r="G16" i="6" s="1"/>
  <c r="D6" i="7"/>
  <c r="F6" i="6" s="1"/>
  <c r="D7" i="7"/>
  <c r="F7" i="6" s="1"/>
  <c r="D10" i="7"/>
  <c r="F10" i="6" s="1"/>
  <c r="D11" i="7"/>
  <c r="F11" i="6" s="1"/>
  <c r="D14" i="7"/>
  <c r="F14" i="6" s="1"/>
  <c r="D15" i="7"/>
  <c r="F15" i="6" s="1"/>
  <c r="D5" i="7"/>
  <c r="F5" i="6" s="1"/>
  <c r="D4" i="7"/>
  <c r="C19" i="7"/>
  <c r="D8" i="7" s="1"/>
  <c r="F8" i="6" s="1"/>
  <c r="F4" i="6" l="1"/>
  <c r="D17" i="7"/>
  <c r="F17" i="6" s="1"/>
  <c r="D13" i="7"/>
  <c r="F13" i="6" s="1"/>
  <c r="D9" i="7"/>
  <c r="F9" i="6" s="1"/>
  <c r="F19" i="6" s="1"/>
  <c r="D18" i="7"/>
  <c r="F18" i="6" s="1"/>
  <c r="D16" i="7"/>
  <c r="F16" i="6" s="1"/>
  <c r="D12" i="7"/>
  <c r="F12" i="6" s="1"/>
  <c r="H13" i="6"/>
  <c r="G12" i="6"/>
  <c r="F4" i="8"/>
  <c r="E19" i="8"/>
  <c r="D19" i="7" l="1"/>
  <c r="F19" i="8"/>
  <c r="G4" i="8"/>
  <c r="G4" i="6" l="1"/>
  <c r="G19" i="8"/>
  <c r="AG10" i="3"/>
  <c r="C8" i="6" s="1"/>
  <c r="AG11" i="3"/>
  <c r="C9" i="6" s="1"/>
  <c r="AG12" i="3"/>
  <c r="C10" i="6" s="1"/>
  <c r="AG14" i="3"/>
  <c r="C12" i="6" s="1"/>
  <c r="AG16" i="3"/>
  <c r="C14" i="6" s="1"/>
  <c r="AG17" i="3"/>
  <c r="C15" i="6" s="1"/>
  <c r="AG18" i="3"/>
  <c r="C16" i="6" s="1"/>
  <c r="AG19" i="3"/>
  <c r="C17" i="6" s="1"/>
  <c r="AG20" i="3"/>
  <c r="C18" i="6" s="1"/>
  <c r="AG7" i="3"/>
  <c r="C5" i="6" s="1"/>
  <c r="AG8" i="3"/>
  <c r="C6" i="6" s="1"/>
  <c r="AG9" i="3"/>
  <c r="C7" i="6" s="1"/>
  <c r="H9" i="2"/>
  <c r="D9" i="6" s="1"/>
  <c r="G19" i="6" l="1"/>
  <c r="AG6" i="3"/>
  <c r="C4" i="6" s="1"/>
  <c r="C19" i="6" s="1"/>
  <c r="AG21" i="3" l="1"/>
  <c r="AE21" i="3"/>
  <c r="G21" i="3"/>
  <c r="H5" i="2"/>
  <c r="D5" i="6" s="1"/>
  <c r="H5" i="6" s="1"/>
  <c r="H8" i="2"/>
  <c r="D8" i="6" s="1"/>
  <c r="H8" i="6" s="1"/>
  <c r="H4" i="2"/>
  <c r="D4" i="6" s="1"/>
  <c r="H7" i="2"/>
  <c r="D7" i="6" s="1"/>
  <c r="H7" i="6" s="1"/>
  <c r="D6" i="1"/>
  <c r="E6" i="6" s="1"/>
  <c r="H6" i="6" s="1"/>
  <c r="D9" i="1"/>
  <c r="E9" i="6" s="1"/>
  <c r="H9" i="6" s="1"/>
  <c r="D10" i="1"/>
  <c r="E10" i="6" s="1"/>
  <c r="D11" i="1"/>
  <c r="E11" i="6" s="1"/>
  <c r="H11" i="6" s="1"/>
  <c r="D12" i="1"/>
  <c r="E12" i="6" s="1"/>
  <c r="H12" i="6" s="1"/>
  <c r="D14" i="1"/>
  <c r="E14" i="6" s="1"/>
  <c r="D15" i="1"/>
  <c r="E15" i="6" s="1"/>
  <c r="D16" i="1"/>
  <c r="E16" i="6" s="1"/>
  <c r="H16" i="6" s="1"/>
  <c r="D17" i="1"/>
  <c r="E17" i="6" s="1"/>
  <c r="H17" i="6" s="1"/>
  <c r="D18" i="1"/>
  <c r="E18" i="6" s="1"/>
  <c r="H18" i="6" s="1"/>
  <c r="D4" i="1"/>
  <c r="E4" i="6" s="1"/>
  <c r="H10" i="2"/>
  <c r="D10" i="6" s="1"/>
  <c r="H14" i="2"/>
  <c r="D14" i="6" s="1"/>
  <c r="H15" i="2"/>
  <c r="D15" i="6" s="1"/>
  <c r="H19" i="4"/>
  <c r="H14" i="6" l="1"/>
  <c r="H15" i="6"/>
  <c r="H10" i="6"/>
  <c r="D19" i="6"/>
  <c r="E19" i="6"/>
  <c r="H4" i="6"/>
  <c r="H19" i="2"/>
  <c r="D19" i="1"/>
  <c r="H19" i="6" l="1"/>
  <c r="AC21" i="3"/>
  <c r="AD21" i="3"/>
  <c r="Y21" i="3"/>
  <c r="Z21" i="3"/>
  <c r="AA21" i="3"/>
  <c r="AB21" i="3"/>
  <c r="R21" i="3"/>
  <c r="S21" i="3"/>
  <c r="T21" i="3"/>
  <c r="U21" i="3"/>
  <c r="V21" i="3"/>
  <c r="W21" i="3"/>
  <c r="X21" i="3"/>
  <c r="M21" i="3"/>
  <c r="N21" i="3"/>
  <c r="O21" i="3"/>
  <c r="P21" i="3"/>
  <c r="Q21" i="3"/>
  <c r="L21" i="3"/>
  <c r="K21" i="3"/>
  <c r="AF21" i="3"/>
  <c r="J21" i="3"/>
  <c r="I21" i="3"/>
  <c r="H21" i="3"/>
  <c r="F21" i="3"/>
  <c r="E21" i="3"/>
  <c r="D21" i="3"/>
  <c r="C21" i="3"/>
  <c r="G19" i="2"/>
  <c r="E19" i="2"/>
  <c r="C19" i="1" l="1"/>
</calcChain>
</file>

<file path=xl/sharedStrings.xml><?xml version="1.0" encoding="utf-8"?>
<sst xmlns="http://schemas.openxmlformats.org/spreadsheetml/2006/main" count="408" uniqueCount="241">
  <si>
    <t>간호대학</t>
    <phoneticPr fontId="2" type="noConversion"/>
  </si>
  <si>
    <t>경영대학</t>
    <phoneticPr fontId="2" type="noConversion"/>
  </si>
  <si>
    <t>공과대학</t>
    <phoneticPr fontId="2" type="noConversion"/>
  </si>
  <si>
    <t>국제학부</t>
    <phoneticPr fontId="2" type="noConversion"/>
  </si>
  <si>
    <t>디자인조형학부</t>
    <phoneticPr fontId="2" type="noConversion"/>
  </si>
  <si>
    <t>문과대학</t>
    <phoneticPr fontId="2" type="noConversion"/>
  </si>
  <si>
    <t>미디어학부</t>
    <phoneticPr fontId="2" type="noConversion"/>
  </si>
  <si>
    <t>보건과학대학</t>
    <phoneticPr fontId="2" type="noConversion"/>
  </si>
  <si>
    <t>사범대학</t>
    <phoneticPr fontId="2" type="noConversion"/>
  </si>
  <si>
    <t>생명과학대학</t>
    <phoneticPr fontId="2" type="noConversion"/>
  </si>
  <si>
    <t>의과대학</t>
    <phoneticPr fontId="2" type="noConversion"/>
  </si>
  <si>
    <t>이과대학</t>
    <phoneticPr fontId="2" type="noConversion"/>
  </si>
  <si>
    <t>자유전공학부</t>
    <phoneticPr fontId="2" type="noConversion"/>
  </si>
  <si>
    <t>정경대학</t>
    <phoneticPr fontId="2" type="noConversion"/>
  </si>
  <si>
    <t>정보통신대학</t>
    <phoneticPr fontId="2" type="noConversion"/>
  </si>
  <si>
    <t>계</t>
    <phoneticPr fontId="2" type="noConversion"/>
  </si>
  <si>
    <t>CNP</t>
    <phoneticPr fontId="2" type="noConversion"/>
  </si>
  <si>
    <t>에이원</t>
    <phoneticPr fontId="2" type="noConversion"/>
  </si>
  <si>
    <t>메르센</t>
    <phoneticPr fontId="2" type="noConversion"/>
  </si>
  <si>
    <t>원주 황둔유스호스텔</t>
    <phoneticPr fontId="2" type="noConversion"/>
  </si>
  <si>
    <t>국립평창청소년수련원</t>
    <phoneticPr fontId="2" type="noConversion"/>
  </si>
  <si>
    <t>설악 현대아이파크</t>
    <phoneticPr fontId="2" type="noConversion"/>
  </si>
  <si>
    <t>양양 에어포트</t>
    <phoneticPr fontId="2" type="noConversion"/>
  </si>
  <si>
    <t>속초 금호리조트</t>
    <phoneticPr fontId="2" type="noConversion"/>
  </si>
  <si>
    <t>설악 대명리조트</t>
    <phoneticPr fontId="2" type="noConversion"/>
  </si>
  <si>
    <t>포천 베어스타운</t>
    <phoneticPr fontId="2" type="noConversion"/>
  </si>
  <si>
    <t>경기영어마을 안산캠프</t>
    <phoneticPr fontId="2" type="noConversion"/>
  </si>
  <si>
    <t>이현호</t>
    <phoneticPr fontId="2" type="noConversion"/>
  </si>
  <si>
    <t>010-8311-5825</t>
    <phoneticPr fontId="2" type="noConversion"/>
  </si>
  <si>
    <t>민재경</t>
    <phoneticPr fontId="2" type="noConversion"/>
  </si>
  <si>
    <t>010-6653-0118</t>
    <phoneticPr fontId="2" type="noConversion"/>
  </si>
  <si>
    <t>강태경</t>
    <phoneticPr fontId="2" type="noConversion"/>
  </si>
  <si>
    <t>010-2935-7636</t>
    <phoneticPr fontId="2" type="noConversion"/>
  </si>
  <si>
    <t>010-6209-7458</t>
    <phoneticPr fontId="2" type="noConversion"/>
  </si>
  <si>
    <t>이지예</t>
    <phoneticPr fontId="2" type="noConversion"/>
  </si>
  <si>
    <t>이유진</t>
    <phoneticPr fontId="2" type="noConversion"/>
  </si>
  <si>
    <t>010-9503-0512</t>
    <phoneticPr fontId="2" type="noConversion"/>
  </si>
  <si>
    <t>010-6272-3737</t>
    <phoneticPr fontId="2" type="noConversion"/>
  </si>
  <si>
    <t>조예진</t>
    <phoneticPr fontId="2" type="noConversion"/>
  </si>
  <si>
    <t>이영훈</t>
    <phoneticPr fontId="2" type="noConversion"/>
  </si>
  <si>
    <t>010-5248-8669</t>
    <phoneticPr fontId="2" type="noConversion"/>
  </si>
  <si>
    <t>010-4401-5530</t>
    <phoneticPr fontId="2" type="noConversion"/>
  </si>
  <si>
    <t>이상욱</t>
    <phoneticPr fontId="2" type="noConversion"/>
  </si>
  <si>
    <t>정의엽</t>
    <phoneticPr fontId="2" type="noConversion"/>
  </si>
  <si>
    <t>010-9129-1002</t>
    <phoneticPr fontId="2" type="noConversion"/>
  </si>
  <si>
    <t>오주원</t>
    <phoneticPr fontId="2" type="noConversion"/>
  </si>
  <si>
    <t>010-6844-5877</t>
    <phoneticPr fontId="2" type="noConversion"/>
  </si>
  <si>
    <t>양정운</t>
    <phoneticPr fontId="2" type="noConversion"/>
  </si>
  <si>
    <t>010-8337-5114</t>
    <phoneticPr fontId="2" type="noConversion"/>
  </si>
  <si>
    <t>김연경</t>
    <phoneticPr fontId="2" type="noConversion"/>
  </si>
  <si>
    <t>010-3306-6198</t>
    <phoneticPr fontId="2" type="noConversion"/>
  </si>
  <si>
    <t>김상훈</t>
    <phoneticPr fontId="2" type="noConversion"/>
  </si>
  <si>
    <t>김중혁</t>
    <phoneticPr fontId="2" type="noConversion"/>
  </si>
  <si>
    <t>010-9409-5437</t>
    <phoneticPr fontId="2" type="noConversion"/>
  </si>
  <si>
    <t>010-3156-4391</t>
    <phoneticPr fontId="2" type="noConversion"/>
  </si>
  <si>
    <t>담당자</t>
    <phoneticPr fontId="2" type="noConversion"/>
  </si>
  <si>
    <t>행선지</t>
    <phoneticPr fontId="2" type="noConversion"/>
  </si>
  <si>
    <t>08~09</t>
    <phoneticPr fontId="2" type="noConversion"/>
  </si>
  <si>
    <t>13~14</t>
    <phoneticPr fontId="2" type="noConversion"/>
  </si>
  <si>
    <t>14~15</t>
    <phoneticPr fontId="2" type="noConversion"/>
  </si>
  <si>
    <t>16~17</t>
    <phoneticPr fontId="2" type="noConversion"/>
  </si>
  <si>
    <t>17~18</t>
    <phoneticPr fontId="2" type="noConversion"/>
  </si>
  <si>
    <t>18~19</t>
    <phoneticPr fontId="2" type="noConversion"/>
  </si>
  <si>
    <t>25~26</t>
    <phoneticPr fontId="2" type="noConversion"/>
  </si>
  <si>
    <t>25~27</t>
    <phoneticPr fontId="2" type="noConversion"/>
  </si>
  <si>
    <t>28~29</t>
    <phoneticPr fontId="2" type="noConversion"/>
  </si>
  <si>
    <t>15 (선발)</t>
    <phoneticPr fontId="2" type="noConversion"/>
  </si>
  <si>
    <t>15 (본대)</t>
    <phoneticPr fontId="2" type="noConversion"/>
  </si>
  <si>
    <t>16 (후발)</t>
    <phoneticPr fontId="2" type="noConversion"/>
  </si>
  <si>
    <t>17 (복귀)</t>
    <phoneticPr fontId="2" type="noConversion"/>
  </si>
  <si>
    <t>주류</t>
    <phoneticPr fontId="2" type="noConversion"/>
  </si>
  <si>
    <t>참이슬</t>
    <phoneticPr fontId="2" type="noConversion"/>
  </si>
  <si>
    <t>하이트</t>
    <phoneticPr fontId="2" type="noConversion"/>
  </si>
  <si>
    <t>360</t>
    <phoneticPr fontId="2" type="noConversion"/>
  </si>
  <si>
    <t>1600</t>
    <phoneticPr fontId="2" type="noConversion"/>
  </si>
  <si>
    <t>맥스</t>
    <phoneticPr fontId="2" type="noConversion"/>
  </si>
  <si>
    <t>1000</t>
    <phoneticPr fontId="2" type="noConversion"/>
  </si>
  <si>
    <t>포천이동</t>
    <phoneticPr fontId="2" type="noConversion"/>
  </si>
  <si>
    <t>750</t>
    <phoneticPr fontId="2" type="noConversion"/>
  </si>
  <si>
    <t>950</t>
    <phoneticPr fontId="2" type="noConversion"/>
  </si>
  <si>
    <t>생수</t>
    <phoneticPr fontId="2" type="noConversion"/>
  </si>
  <si>
    <t>2000</t>
    <phoneticPr fontId="2" type="noConversion"/>
  </si>
  <si>
    <t>칠성사이다</t>
    <phoneticPr fontId="2" type="noConversion"/>
  </si>
  <si>
    <t>1500</t>
    <phoneticPr fontId="2" type="noConversion"/>
  </si>
  <si>
    <t>1250</t>
    <phoneticPr fontId="2" type="noConversion"/>
  </si>
  <si>
    <t>코카콜라</t>
    <phoneticPr fontId="2" type="noConversion"/>
  </si>
  <si>
    <t>펩시콜라</t>
    <phoneticPr fontId="2" type="noConversion"/>
  </si>
  <si>
    <t>오란씨</t>
    <phoneticPr fontId="2" type="noConversion"/>
  </si>
  <si>
    <t>써니텐</t>
    <phoneticPr fontId="2" type="noConversion"/>
  </si>
  <si>
    <t>환타</t>
    <phoneticPr fontId="2" type="noConversion"/>
  </si>
  <si>
    <t>밀키스</t>
    <phoneticPr fontId="2" type="noConversion"/>
  </si>
  <si>
    <t>포카리</t>
    <phoneticPr fontId="2" type="noConversion"/>
  </si>
  <si>
    <t>게토레이</t>
    <phoneticPr fontId="2" type="noConversion"/>
  </si>
  <si>
    <t>파워에이드</t>
    <phoneticPr fontId="2" type="noConversion"/>
  </si>
  <si>
    <t>종이컵</t>
    <phoneticPr fontId="2" type="noConversion"/>
  </si>
  <si>
    <t>소주컵</t>
    <phoneticPr fontId="2" type="noConversion"/>
  </si>
  <si>
    <t>접시</t>
    <phoneticPr fontId="2" type="noConversion"/>
  </si>
  <si>
    <t>숟가락</t>
    <phoneticPr fontId="2" type="noConversion"/>
  </si>
  <si>
    <t>젓가락</t>
    <phoneticPr fontId="2" type="noConversion"/>
  </si>
  <si>
    <t>우동용기</t>
    <phoneticPr fontId="2" type="noConversion"/>
  </si>
  <si>
    <t>화장지</t>
    <phoneticPr fontId="2" type="noConversion"/>
  </si>
  <si>
    <t>50</t>
    <phoneticPr fontId="2" type="noConversion"/>
  </si>
  <si>
    <t>10</t>
    <phoneticPr fontId="2" type="noConversion"/>
  </si>
  <si>
    <t>200</t>
    <phoneticPr fontId="2" type="noConversion"/>
  </si>
  <si>
    <t>400</t>
    <phoneticPr fontId="2" type="noConversion"/>
  </si>
  <si>
    <t>물티슈</t>
    <phoneticPr fontId="2" type="noConversion"/>
  </si>
  <si>
    <t>14 (선발)</t>
    <phoneticPr fontId="2" type="noConversion"/>
  </si>
  <si>
    <t>카스</t>
    <phoneticPr fontId="2" type="noConversion"/>
  </si>
  <si>
    <t>1600</t>
    <phoneticPr fontId="2" type="noConversion"/>
  </si>
  <si>
    <t>2,500</t>
    <phoneticPr fontId="2" type="noConversion"/>
  </si>
  <si>
    <t>포천</t>
    <phoneticPr fontId="2" type="noConversion"/>
  </si>
  <si>
    <t>베어스타운</t>
    <phoneticPr fontId="2" type="noConversion"/>
  </si>
  <si>
    <t>안산</t>
    <phoneticPr fontId="2" type="noConversion"/>
  </si>
  <si>
    <t>원주</t>
    <phoneticPr fontId="2" type="noConversion"/>
  </si>
  <si>
    <t>황둔유스호스텔</t>
    <phoneticPr fontId="2" type="noConversion"/>
  </si>
  <si>
    <t>평창</t>
    <phoneticPr fontId="2" type="noConversion"/>
  </si>
  <si>
    <t>국립평창청소년수련원</t>
    <phoneticPr fontId="2" type="noConversion"/>
  </si>
  <si>
    <t>속초</t>
    <phoneticPr fontId="2" type="noConversion"/>
  </si>
  <si>
    <t>금호리조트</t>
    <phoneticPr fontId="2" type="noConversion"/>
  </si>
  <si>
    <t>설악</t>
    <phoneticPr fontId="2" type="noConversion"/>
  </si>
  <si>
    <t>현대아이파크</t>
    <phoneticPr fontId="2" type="noConversion"/>
  </si>
  <si>
    <t>사범대학</t>
    <phoneticPr fontId="2" type="noConversion"/>
  </si>
  <si>
    <t>경영대학</t>
    <phoneticPr fontId="2" type="noConversion"/>
  </si>
  <si>
    <t>문과대학</t>
    <phoneticPr fontId="2" type="noConversion"/>
  </si>
  <si>
    <t>정경대학</t>
    <phoneticPr fontId="2" type="noConversion"/>
  </si>
  <si>
    <t>이과대학</t>
    <phoneticPr fontId="2" type="noConversion"/>
  </si>
  <si>
    <t>간국디미의</t>
    <phoneticPr fontId="2" type="noConversion"/>
  </si>
  <si>
    <t>금액</t>
    <phoneticPr fontId="2" type="noConversion"/>
  </si>
  <si>
    <t>금액</t>
    <phoneticPr fontId="2" type="noConversion"/>
  </si>
  <si>
    <t>행선지</t>
    <phoneticPr fontId="2" type="noConversion"/>
  </si>
  <si>
    <t>단과대학</t>
    <phoneticPr fontId="2" type="noConversion"/>
  </si>
  <si>
    <t>기본단가</t>
    <phoneticPr fontId="2" type="noConversion"/>
  </si>
  <si>
    <t>경기영어마을 안산캠프</t>
    <phoneticPr fontId="2" type="noConversion"/>
  </si>
  <si>
    <t>기타단가</t>
    <phoneticPr fontId="2" type="noConversion"/>
  </si>
  <si>
    <t>010-4449-7013</t>
    <phoneticPr fontId="2" type="noConversion"/>
  </si>
  <si>
    <t>정유현</t>
    <phoneticPr fontId="2" type="noConversion"/>
  </si>
  <si>
    <t>CNP</t>
    <phoneticPr fontId="2" type="noConversion"/>
  </si>
  <si>
    <t>서관</t>
    <phoneticPr fontId="2" type="noConversion"/>
  </si>
  <si>
    <t>신법관</t>
    <phoneticPr fontId="2" type="noConversion"/>
  </si>
  <si>
    <t>이학관</t>
    <phoneticPr fontId="2" type="noConversion"/>
  </si>
  <si>
    <t>정문</t>
    <phoneticPr fontId="2" type="noConversion"/>
  </si>
  <si>
    <t>제2공학관</t>
    <phoneticPr fontId="2" type="noConversion"/>
  </si>
  <si>
    <t>간호대</t>
    <phoneticPr fontId="2" type="noConversion"/>
  </si>
  <si>
    <t>의대</t>
    <phoneticPr fontId="2" type="noConversion"/>
  </si>
  <si>
    <t>인촌기념관</t>
    <phoneticPr fontId="2" type="noConversion"/>
  </si>
  <si>
    <t>배부장소</t>
    <phoneticPr fontId="2" type="noConversion"/>
  </si>
  <si>
    <t>화정체육관</t>
    <phoneticPr fontId="2" type="noConversion"/>
  </si>
  <si>
    <t>중앙도서관</t>
    <phoneticPr fontId="2" type="noConversion"/>
  </si>
  <si>
    <t>주류</t>
    <phoneticPr fontId="2" type="noConversion"/>
  </si>
  <si>
    <t>버스</t>
    <phoneticPr fontId="2" type="noConversion"/>
  </si>
  <si>
    <t>도시락</t>
    <phoneticPr fontId="2" type="noConversion"/>
  </si>
  <si>
    <t>보험</t>
    <phoneticPr fontId="2" type="noConversion"/>
  </si>
  <si>
    <t>LT버스</t>
    <phoneticPr fontId="2" type="noConversion"/>
  </si>
  <si>
    <t>LT일정</t>
    <phoneticPr fontId="2" type="noConversion"/>
  </si>
  <si>
    <t>인원배팅</t>
    <phoneticPr fontId="2" type="noConversion"/>
  </si>
  <si>
    <t>금액</t>
    <phoneticPr fontId="2" type="noConversion"/>
  </si>
  <si>
    <t>계</t>
    <phoneticPr fontId="2" type="noConversion"/>
  </si>
  <si>
    <t>인원</t>
    <phoneticPr fontId="2" type="noConversion"/>
  </si>
  <si>
    <t>원비용</t>
    <phoneticPr fontId="2" type="noConversion"/>
  </si>
  <si>
    <t>지출비용</t>
    <phoneticPr fontId="2" type="noConversion"/>
  </si>
  <si>
    <t>비율</t>
    <phoneticPr fontId="2" type="noConversion"/>
  </si>
  <si>
    <t>지원</t>
    <phoneticPr fontId="2" type="noConversion"/>
  </si>
  <si>
    <t>부담금</t>
    <phoneticPr fontId="2" type="noConversion"/>
  </si>
  <si>
    <t>차액</t>
    <phoneticPr fontId="2" type="noConversion"/>
  </si>
  <si>
    <t>총금액</t>
    <phoneticPr fontId="2" type="noConversion"/>
  </si>
  <si>
    <t>날짜</t>
    <phoneticPr fontId="2" type="noConversion"/>
  </si>
  <si>
    <t>항목</t>
    <phoneticPr fontId="2" type="noConversion"/>
  </si>
  <si>
    <t>세부항목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</si>
  <si>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</si>
  <si>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</si>
  <si>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</si>
  <si>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02.24</t>
    <phoneticPr fontId="2" type="noConversion"/>
  </si>
  <si>
    <t>미디어학부</t>
    <phoneticPr fontId="2" type="noConversion"/>
  </si>
  <si>
    <r>
      <t xml:space="preserve">주류 </t>
    </r>
    <r>
      <rPr>
        <sz val="11"/>
        <color theme="0" tint="-0.14999847407452621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도시락 보험 LT버스</t>
    </r>
    <phoneticPr fontId="2" type="noConversion"/>
  </si>
  <si>
    <r>
      <t xml:space="preserve">주류 버스 </t>
    </r>
    <r>
      <rPr>
        <sz val="11"/>
        <color theme="0"/>
        <rFont val="맑은 고딕"/>
        <family val="3"/>
        <charset val="129"/>
        <scheme val="minor"/>
      </rPr>
      <t>도시락</t>
    </r>
    <r>
      <rPr>
        <sz val="11"/>
        <rFont val="맑은 고딕"/>
        <family val="3"/>
        <charset val="129"/>
        <scheme val="minor"/>
      </rPr>
      <t xml:space="preserve"> 보험 LT버스</t>
    </r>
    <phoneticPr fontId="2" type="noConversion"/>
  </si>
  <si>
    <t>간호대학</t>
    <phoneticPr fontId="2" type="noConversion"/>
  </si>
  <si>
    <t>주류 버스 도시락 보험 LT버스</t>
    <phoneticPr fontId="2" type="noConversion"/>
  </si>
  <si>
    <t>02.25</t>
    <phoneticPr fontId="2" type="noConversion"/>
  </si>
  <si>
    <t>문과대학</t>
    <phoneticPr fontId="2" type="noConversion"/>
  </si>
  <si>
    <r>
      <rPr>
        <sz val="11"/>
        <color theme="0"/>
        <rFont val="맑은 고딕"/>
        <family val="3"/>
        <charset val="129"/>
        <scheme val="minor"/>
      </rPr>
      <t xml:space="preserve">주류 </t>
    </r>
    <r>
      <rPr>
        <sz val="11"/>
        <color theme="0" tint="-0.14999847407452621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도시락 보험 LT버스</t>
    </r>
    <phoneticPr fontId="2" type="noConversion"/>
  </si>
  <si>
    <t>사범대학</t>
    <phoneticPr fontId="2" type="noConversion"/>
  </si>
  <si>
    <t>02.26</t>
    <phoneticPr fontId="2" type="noConversion"/>
  </si>
  <si>
    <t>경영대학</t>
    <phoneticPr fontId="2" type="noConversion"/>
  </si>
  <si>
    <r>
      <t xml:space="preserve">주류 </t>
    </r>
    <r>
      <rPr>
        <sz val="11"/>
        <color theme="0" tint="-0.14999847407452621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</t>
    </r>
    <r>
      <rPr>
        <sz val="11"/>
        <color theme="0"/>
        <rFont val="맑은 고딕"/>
        <family val="3"/>
        <charset val="129"/>
        <scheme val="minor"/>
      </rPr>
      <t>도시락</t>
    </r>
    <r>
      <rPr>
        <sz val="11"/>
        <rFont val="맑은 고딕"/>
        <family val="3"/>
        <charset val="129"/>
        <scheme val="minor"/>
      </rPr>
      <t xml:space="preserve"> 보험 LT버스</t>
    </r>
    <phoneticPr fontId="2" type="noConversion"/>
  </si>
  <si>
    <t>자유전공학부</t>
    <phoneticPr fontId="2" type="noConversion"/>
  </si>
  <si>
    <r>
      <t xml:space="preserve">주류 </t>
    </r>
    <r>
      <rPr>
        <sz val="11"/>
        <color theme="0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도시락 보험 LT버스</t>
    </r>
    <phoneticPr fontId="2" type="noConversion"/>
  </si>
  <si>
    <t>생명과학대학</t>
    <phoneticPr fontId="2" type="noConversion"/>
  </si>
  <si>
    <r>
      <rPr>
        <sz val="11"/>
        <color theme="0"/>
        <rFont val="맑은 고딕"/>
        <family val="3"/>
        <charset val="129"/>
        <scheme val="minor"/>
      </rPr>
      <t xml:space="preserve">주류 버스 도시락 </t>
    </r>
    <r>
      <rPr>
        <sz val="11"/>
        <rFont val="맑은 고딕"/>
        <family val="3"/>
        <charset val="129"/>
        <scheme val="minor"/>
      </rPr>
      <t>보험 LT버스</t>
    </r>
    <phoneticPr fontId="2" type="noConversion"/>
  </si>
  <si>
    <t>주류</t>
    <phoneticPr fontId="2" type="noConversion"/>
  </si>
  <si>
    <t>10,000,000 / 19,800,900</t>
    <phoneticPr fontId="2" type="noConversion"/>
  </si>
  <si>
    <t>02.27</t>
    <phoneticPr fontId="2" type="noConversion"/>
  </si>
  <si>
    <t>정경대학</t>
    <phoneticPr fontId="2" type="noConversion"/>
  </si>
  <si>
    <r>
      <t>주류</t>
    </r>
    <r>
      <rPr>
        <sz val="11"/>
        <color theme="0" tint="-0.14999847407452621"/>
        <rFont val="맑은 고딕"/>
        <family val="3"/>
        <charset val="129"/>
        <scheme val="minor"/>
      </rPr>
      <t xml:space="preserve"> 버스 </t>
    </r>
    <r>
      <rPr>
        <sz val="11"/>
        <rFont val="맑은 고딕"/>
        <family val="3"/>
        <charset val="129"/>
        <scheme val="minor"/>
      </rPr>
      <t>도시락 보험</t>
    </r>
    <r>
      <rPr>
        <sz val="11"/>
        <color theme="0" tint="-0.14999847407452621"/>
        <rFont val="맑은 고딕"/>
        <family val="3"/>
        <charset val="129"/>
        <scheme val="minor"/>
      </rPr>
      <t xml:space="preserve"> LT버스</t>
    </r>
    <phoneticPr fontId="2" type="noConversion"/>
  </si>
  <si>
    <t>보건과학대학</t>
    <phoneticPr fontId="2" type="noConversion"/>
  </si>
  <si>
    <r>
      <rPr>
        <sz val="11"/>
        <color theme="0"/>
        <rFont val="맑은 고딕"/>
        <family val="3"/>
        <charset val="129"/>
        <scheme val="minor"/>
      </rPr>
      <t xml:space="preserve">주류 버스 </t>
    </r>
    <r>
      <rPr>
        <sz val="11"/>
        <rFont val="맑은 고딕"/>
        <family val="3"/>
        <charset val="129"/>
        <scheme val="minor"/>
      </rPr>
      <t>도시락 보험 LT버스</t>
    </r>
    <phoneticPr fontId="2" type="noConversion"/>
  </si>
  <si>
    <t>도시락</t>
    <phoneticPr fontId="2" type="noConversion"/>
  </si>
  <si>
    <t>공과대학</t>
    <phoneticPr fontId="2" type="noConversion"/>
  </si>
  <si>
    <r>
      <t xml:space="preserve">주류 </t>
    </r>
    <r>
      <rPr>
        <sz val="11"/>
        <color theme="0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도시락 보험 LT버스</t>
    </r>
    <phoneticPr fontId="2" type="noConversion"/>
  </si>
  <si>
    <t>보험</t>
    <phoneticPr fontId="2" type="noConversion"/>
  </si>
  <si>
    <t>정보통신대학</t>
    <phoneticPr fontId="2" type="noConversion"/>
  </si>
  <si>
    <r>
      <t xml:space="preserve">주류 </t>
    </r>
    <r>
      <rPr>
        <sz val="11"/>
        <color theme="0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도시락 보험 LT버스</t>
    </r>
    <phoneticPr fontId="2" type="noConversion"/>
  </si>
  <si>
    <t>02.28</t>
    <phoneticPr fontId="2" type="noConversion"/>
  </si>
  <si>
    <t>국제학부</t>
    <phoneticPr fontId="2" type="noConversion"/>
  </si>
  <si>
    <r>
      <t xml:space="preserve">주류 </t>
    </r>
    <r>
      <rPr>
        <sz val="11"/>
        <color theme="0" tint="-0.14999847407452621"/>
        <rFont val="맑은 고딕"/>
        <family val="3"/>
        <charset val="129"/>
        <scheme val="minor"/>
      </rPr>
      <t>버스</t>
    </r>
    <r>
      <rPr>
        <sz val="11"/>
        <rFont val="맑은 고딕"/>
        <family val="3"/>
        <charset val="129"/>
        <scheme val="minor"/>
      </rPr>
      <t xml:space="preserve"> </t>
    </r>
    <r>
      <rPr>
        <sz val="11"/>
        <color theme="0"/>
        <rFont val="맑은 고딕"/>
        <family val="3"/>
        <charset val="129"/>
        <scheme val="minor"/>
      </rPr>
      <t>도시락</t>
    </r>
    <r>
      <rPr>
        <sz val="11"/>
        <rFont val="맑은 고딕"/>
        <family val="3"/>
        <charset val="129"/>
        <scheme val="minor"/>
      </rPr>
      <t xml:space="preserve"> 보험 </t>
    </r>
    <r>
      <rPr>
        <sz val="11"/>
        <color theme="0" tint="-0.14999847407452621"/>
        <rFont val="맑은 고딕"/>
        <family val="3"/>
        <charset val="129"/>
        <scheme val="minor"/>
      </rPr>
      <t>LT버스</t>
    </r>
    <phoneticPr fontId="2" type="noConversion"/>
  </si>
  <si>
    <t>18,000,000 / 19,800,900</t>
    <phoneticPr fontId="2" type="noConversion"/>
  </si>
  <si>
    <t>03.09</t>
    <phoneticPr fontId="2" type="noConversion"/>
  </si>
  <si>
    <t>이과대학</t>
    <phoneticPr fontId="2" type="noConversion"/>
  </si>
  <si>
    <t>주류 버스 도시락 보험 LT버스</t>
    <phoneticPr fontId="2" type="noConversion"/>
  </si>
  <si>
    <t>주류</t>
    <phoneticPr fontId="2" type="noConversion"/>
  </si>
  <si>
    <t>19,800,900 / 19,800,900</t>
    <phoneticPr fontId="2" type="noConversion"/>
  </si>
  <si>
    <t>03.20</t>
    <phoneticPr fontId="2" type="noConversion"/>
  </si>
  <si>
    <t>버스</t>
    <phoneticPr fontId="2" type="noConversion"/>
  </si>
  <si>
    <t>4,000,000 / 43,840,000</t>
    <phoneticPr fontId="2" type="noConversion"/>
  </si>
  <si>
    <t>03.28</t>
    <phoneticPr fontId="2" type="noConversion"/>
  </si>
  <si>
    <t>문과대학</t>
    <phoneticPr fontId="2" type="noConversion"/>
  </si>
  <si>
    <r>
      <rPr>
        <sz val="11"/>
        <color theme="0"/>
        <rFont val="맑은 고딕"/>
        <family val="3"/>
        <charset val="129"/>
        <scheme val="minor"/>
      </rPr>
      <t xml:space="preserve">주류 </t>
    </r>
    <r>
      <rPr>
        <sz val="11"/>
        <rFont val="맑은 고딕"/>
        <family val="3"/>
        <charset val="129"/>
        <scheme val="minor"/>
      </rPr>
      <t>버스</t>
    </r>
    <r>
      <rPr>
        <sz val="11"/>
        <color theme="0" tint="-0.14999847407452621"/>
        <rFont val="맑은 고딕"/>
        <family val="3"/>
        <charset val="129"/>
        <scheme val="minor"/>
      </rPr>
      <t xml:space="preserve"> 도시락 보험 LT버스</t>
    </r>
    <phoneticPr fontId="2" type="noConversion"/>
  </si>
  <si>
    <t>경영대학</t>
    <phoneticPr fontId="2" type="noConversion"/>
  </si>
  <si>
    <r>
      <rPr>
        <sz val="11"/>
        <color theme="0" tint="-0.14999847407452621"/>
        <rFont val="맑은 고딕"/>
        <family val="3"/>
        <charset val="129"/>
        <scheme val="minor"/>
      </rPr>
      <t xml:space="preserve">주류 </t>
    </r>
    <r>
      <rPr>
        <sz val="11"/>
        <rFont val="맑은 고딕"/>
        <family val="3"/>
        <charset val="129"/>
        <scheme val="minor"/>
      </rPr>
      <t>버스</t>
    </r>
    <r>
      <rPr>
        <sz val="11"/>
        <color theme="0"/>
        <rFont val="맑은 고딕"/>
        <family val="3"/>
        <charset val="129"/>
        <scheme val="minor"/>
      </rPr>
      <t xml:space="preserve"> 도시락</t>
    </r>
    <r>
      <rPr>
        <sz val="11"/>
        <color theme="0" tint="-0.14999847407452621"/>
        <rFont val="맑은 고딕"/>
        <family val="3"/>
        <charset val="129"/>
        <scheme val="minor"/>
      </rPr>
      <t xml:space="preserve"> 보험 LT버스</t>
    </r>
    <phoneticPr fontId="2" type="noConversion"/>
  </si>
  <si>
    <t>03.29</t>
    <phoneticPr fontId="2" type="noConversion"/>
  </si>
  <si>
    <t>미디어학부</t>
    <phoneticPr fontId="2" type="noConversion"/>
  </si>
  <si>
    <r>
      <rPr>
        <sz val="11"/>
        <color theme="0" tint="-0.14999847407452621"/>
        <rFont val="맑은 고딕"/>
        <family val="3"/>
        <charset val="129"/>
        <scheme val="minor"/>
      </rPr>
      <t xml:space="preserve">주류 </t>
    </r>
    <r>
      <rPr>
        <sz val="11"/>
        <rFont val="맑은 고딕"/>
        <family val="3"/>
        <charset val="129"/>
        <scheme val="minor"/>
      </rPr>
      <t>버스</t>
    </r>
    <r>
      <rPr>
        <sz val="11"/>
        <color theme="0" tint="-0.14999847407452621"/>
        <rFont val="맑은 고딕"/>
        <family val="3"/>
        <charset val="129"/>
        <scheme val="minor"/>
      </rPr>
      <t xml:space="preserve"> 도시락 보험 LT버스</t>
    </r>
    <phoneticPr fontId="2" type="noConversion"/>
  </si>
  <si>
    <r>
      <rPr>
        <sz val="11"/>
        <color theme="0" tint="-0.14999847407452621"/>
        <rFont val="맑은 고딕"/>
        <family val="3"/>
        <charset val="129"/>
        <scheme val="minor"/>
      </rPr>
      <t xml:space="preserve">주류 </t>
    </r>
    <r>
      <rPr>
        <sz val="11"/>
        <rFont val="맑은 고딕"/>
        <family val="3"/>
        <charset val="129"/>
        <scheme val="minor"/>
      </rPr>
      <t>버스</t>
    </r>
    <r>
      <rPr>
        <sz val="11"/>
        <color theme="0" tint="-0.14999847407452621"/>
        <rFont val="맑은 고딕"/>
        <family val="3"/>
        <charset val="129"/>
        <scheme val="minor"/>
      </rPr>
      <t xml:space="preserve"> 도시락 보험 </t>
    </r>
    <r>
      <rPr>
        <sz val="11"/>
        <rFont val="맑은 고딕"/>
        <family val="3"/>
        <charset val="129"/>
        <scheme val="minor"/>
      </rPr>
      <t>LT버스</t>
    </r>
    <phoneticPr fontId="2" type="noConversion"/>
  </si>
  <si>
    <t>34,000,000 / 43,840,000</t>
    <phoneticPr fontId="2" type="noConversion"/>
  </si>
  <si>
    <t>03.30</t>
    <phoneticPr fontId="2" type="noConversion"/>
  </si>
  <si>
    <t>국제학부</t>
    <phoneticPr fontId="2" type="noConversion"/>
  </si>
  <si>
    <r>
      <rPr>
        <sz val="11"/>
        <color theme="0" tint="-0.14999847407452621"/>
        <rFont val="맑은 고딕"/>
        <family val="3"/>
        <charset val="129"/>
        <scheme val="minor"/>
      </rPr>
      <t xml:space="preserve">주류 </t>
    </r>
    <r>
      <rPr>
        <sz val="11"/>
        <rFont val="맑은 고딕"/>
        <family val="3"/>
        <charset val="129"/>
        <scheme val="minor"/>
      </rPr>
      <t>버스</t>
    </r>
    <r>
      <rPr>
        <sz val="11"/>
        <color theme="0"/>
        <rFont val="맑은 고딕"/>
        <family val="3"/>
        <charset val="129"/>
        <scheme val="minor"/>
      </rPr>
      <t xml:space="preserve"> 도시락</t>
    </r>
    <r>
      <rPr>
        <sz val="11"/>
        <color theme="0" tint="-0.14999847407452621"/>
        <rFont val="맑은 고딕"/>
        <family val="3"/>
        <charset val="129"/>
        <scheme val="minor"/>
      </rPr>
      <t xml:space="preserve"> 보험 </t>
    </r>
    <r>
      <rPr>
        <sz val="11"/>
        <rFont val="맑은 고딕"/>
        <family val="3"/>
        <charset val="129"/>
        <scheme val="minor"/>
      </rPr>
      <t>LT버스</t>
    </r>
    <phoneticPr fontId="2" type="noConversion"/>
  </si>
  <si>
    <t>04.13</t>
    <phoneticPr fontId="2" type="noConversion"/>
  </si>
  <si>
    <t>37,000,000 / 43,840,000</t>
    <phoneticPr fontId="2" type="noConversion"/>
  </si>
  <si>
    <t>04.15</t>
    <phoneticPr fontId="2" type="noConversion"/>
  </si>
  <si>
    <t>사범대학</t>
    <phoneticPr fontId="2" type="noConversion"/>
  </si>
  <si>
    <t>04.25</t>
    <phoneticPr fontId="2" type="noConversion"/>
  </si>
  <si>
    <t>43,840,000 / 43,840,000</t>
    <phoneticPr fontId="2" type="noConversion"/>
  </si>
  <si>
    <t>05.02</t>
    <phoneticPr fontId="2" type="noConversion"/>
  </si>
  <si>
    <t>의과대학</t>
    <phoneticPr fontId="2" type="noConversion"/>
  </si>
  <si>
    <r>
      <t>주류 버스 도시락 보험</t>
    </r>
    <r>
      <rPr>
        <sz val="11"/>
        <color theme="0"/>
        <rFont val="맑은 고딕"/>
        <family val="3"/>
        <charset val="129"/>
        <scheme val="minor"/>
      </rPr>
      <t xml:space="preserve"> LT버스</t>
    </r>
    <phoneticPr fontId="2" type="noConversion"/>
  </si>
  <si>
    <t>기타</t>
    <phoneticPr fontId="2" type="noConversion"/>
  </si>
  <si>
    <t>차액 정산</t>
    <phoneticPr fontId="2" type="noConversion"/>
  </si>
  <si>
    <t>장수막걸리</t>
    <phoneticPr fontId="2" type="noConversion"/>
  </si>
  <si>
    <t>생생막걸리</t>
    <phoneticPr fontId="2" type="noConversion"/>
  </si>
  <si>
    <t>버스</t>
    <phoneticPr fontId="2" type="noConversion"/>
  </si>
  <si>
    <t>도시락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</si>
</sst>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.00000_ ;[Red]\-#,##0.00000\ "/>
    <numFmt numFmtId="178" formatCode="0_);[Red]\(0\)"/>
    <numFmt numFmtId="179" formatCode="#,##0.000_ ;[Red]\-#,##0.000\ "/>
  </numFmts>
  <fonts count="13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0" tint="-0.1499984740745262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5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8" fontId="8" fillId="7" borderId="3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4" borderId="3" xfId="0" applyNumberFormat="1" applyFont="1" applyFill="1" applyBorder="1" applyAlignment="1">
      <alignment horizontal="right" vertical="center"/>
    </xf>
    <xf numFmtId="176" fontId="3" fillId="5" borderId="3" xfId="0" applyNumberFormat="1" applyFont="1" applyFill="1" applyBorder="1" applyAlignment="1">
      <alignment horizontal="right" vertical="center"/>
    </xf>
    <xf numFmtId="176" fontId="3" fillId="6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31" xfId="0" applyNumberFormat="1" applyFont="1" applyFill="1" applyBorder="1" applyAlignment="1">
      <alignment horizontal="right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176" fontId="3" fillId="8" borderId="2" xfId="0" applyNumberFormat="1" applyFont="1" applyFill="1" applyBorder="1" applyAlignment="1">
      <alignment horizontal="right" vertical="center"/>
    </xf>
    <xf numFmtId="176" fontId="3" fillId="8" borderId="3" xfId="0" applyNumberFormat="1" applyFont="1" applyFill="1" applyBorder="1" applyAlignment="1">
      <alignment horizontal="right" vertical="center"/>
    </xf>
    <xf numFmtId="176" fontId="3" fillId="8" borderId="4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34"/>
  <sheetViews>
    <sheetView showGridLines="0" tabSelected="1" workbookViewId="0">
      <pane ySplit="3" topLeftCell="A4" activePane="bottomLeft" state="frozen"/>
      <selection pane="bottomLeft"/>
    </sheetView>
  </sheetViews>
  <sheetFormatPr defaultRowHeight="16.5"/>
  <cols>
    <col min="1" max="1" width="9" style="68" customWidth="1"/>
    <col min="2" max="2" width="6.25" style="68" customWidth="1"/>
    <col min="3" max="3" width="18.75" style="68" customWidth="1"/>
    <col min="4" max="4" width="31.25" style="68" customWidth="1"/>
    <col min="5" max="7" width="12.5" style="69" customWidth="1"/>
    <col min="8" max="8" width="12.5" style="70" customWidth="1"/>
    <col min="9" max="10" width="10" style="70" customWidth="1"/>
    <col min="11" max="11" width="9" style="107"/>
    <col min="12" max="16384" width="9" style="68"/>
  </cols>
  <sheetData>
    <row r="2" spans="2:11" ht="16.5" customHeight="1" thickBot="1">
      <c r="K2" s="68"/>
    </row>
    <row r="3" spans="2:11" ht="22.5" customHeight="1" thickBot="1">
      <c r="B3" s="71" t="s">
        <v>165</v>
      </c>
      <c r="C3" s="72" t="s">
        <v>166</v>
      </c>
      <c r="D3" s="72" t="s">
        <v>167</v>
      </c>
      <c r="E3" s="73" t="s">
        <v>168</v>
      </c>
      <c r="F3" s="73" t="s">
        <v>169</v>
      </c>
      <c r="G3" s="74" t="s">
        <v>170</v>
      </c>
      <c r="H3" s="75"/>
      <c r="I3" s="75"/>
      <c r="J3" s="75"/>
      <c r="K3" s="68"/>
    </row>
    <row r="4" spans="2:11">
      <c r="B4" s="76" t="s">
        <v>171</v>
      </c>
      <c r="C4" s="77" t="s">
        <v>172</v>
      </c>
      <c r="D4" s="77" t="s">
        <v>173</v>
      </c>
      <c r="E4" s="78">
        <v>828483</v>
      </c>
      <c r="F4" s="78"/>
      <c r="G4" s="79">
        <f>E4</f>
        <v>828483</v>
      </c>
      <c r="K4" s="68"/>
    </row>
    <row r="5" spans="2:11">
      <c r="B5" s="80"/>
      <c r="C5" s="81" t="s">
        <v>4</v>
      </c>
      <c r="D5" s="81" t="s">
        <v>174</v>
      </c>
      <c r="E5" s="82">
        <v>1367541</v>
      </c>
      <c r="F5" s="82"/>
      <c r="G5" s="83">
        <f>G4+E5-F5</f>
        <v>2196024</v>
      </c>
      <c r="K5" s="68"/>
    </row>
    <row r="6" spans="2:11">
      <c r="B6" s="84"/>
      <c r="C6" s="85" t="s">
        <v>175</v>
      </c>
      <c r="D6" s="85" t="s">
        <v>176</v>
      </c>
      <c r="E6" s="86">
        <v>1378701</v>
      </c>
      <c r="F6" s="86"/>
      <c r="G6" s="87">
        <f>G5+E6-F6</f>
        <v>3574725</v>
      </c>
      <c r="K6" s="68"/>
    </row>
    <row r="7" spans="2:11">
      <c r="B7" s="80" t="s">
        <v>177</v>
      </c>
      <c r="C7" s="88" t="s">
        <v>178</v>
      </c>
      <c r="D7" s="88" t="s">
        <v>179</v>
      </c>
      <c r="E7" s="89">
        <v>3283811</v>
      </c>
      <c r="F7" s="89"/>
      <c r="G7" s="90">
        <f t="shared" ref="G7:G34" si="0">G6+E7-F7</f>
        <v>6858536</v>
      </c>
      <c r="K7" s="68"/>
    </row>
    <row r="8" spans="2:11">
      <c r="B8" s="84"/>
      <c r="C8" s="85" t="s">
        <v>180</v>
      </c>
      <c r="D8" s="85" t="s">
        <v>173</v>
      </c>
      <c r="E8" s="86">
        <v>4380058</v>
      </c>
      <c r="F8" s="86"/>
      <c r="G8" s="87">
        <f t="shared" si="0"/>
        <v>11238594</v>
      </c>
      <c r="K8" s="68"/>
    </row>
    <row r="9" spans="2:11">
      <c r="B9" s="80" t="s">
        <v>181</v>
      </c>
      <c r="C9" s="88" t="s">
        <v>182</v>
      </c>
      <c r="D9" s="88" t="s">
        <v>183</v>
      </c>
      <c r="E9" s="89">
        <v>6260428</v>
      </c>
      <c r="F9" s="89"/>
      <c r="G9" s="90">
        <f t="shared" si="0"/>
        <v>17499022</v>
      </c>
      <c r="K9" s="68"/>
    </row>
    <row r="10" spans="2:11">
      <c r="B10" s="80"/>
      <c r="C10" s="81" t="s">
        <v>184</v>
      </c>
      <c r="D10" s="81" t="s">
        <v>185</v>
      </c>
      <c r="E10" s="82">
        <v>1561739</v>
      </c>
      <c r="F10" s="82"/>
      <c r="G10" s="83">
        <f t="shared" si="0"/>
        <v>19060761</v>
      </c>
      <c r="K10" s="68"/>
    </row>
    <row r="11" spans="2:11">
      <c r="B11" s="80"/>
      <c r="C11" s="81" t="s">
        <v>186</v>
      </c>
      <c r="D11" s="81" t="s">
        <v>187</v>
      </c>
      <c r="E11" s="82">
        <v>282967</v>
      </c>
      <c r="F11" s="82"/>
      <c r="G11" s="83">
        <f t="shared" si="0"/>
        <v>19343728</v>
      </c>
      <c r="K11" s="68"/>
    </row>
    <row r="12" spans="2:11">
      <c r="B12" s="84"/>
      <c r="C12" s="85" t="s">
        <v>188</v>
      </c>
      <c r="D12" s="85" t="s">
        <v>189</v>
      </c>
      <c r="E12" s="86"/>
      <c r="F12" s="86">
        <v>10000000</v>
      </c>
      <c r="G12" s="87">
        <f t="shared" si="0"/>
        <v>9343728</v>
      </c>
      <c r="K12" s="68"/>
    </row>
    <row r="13" spans="2:11">
      <c r="B13" s="80" t="s">
        <v>190</v>
      </c>
      <c r="C13" s="88" t="s">
        <v>191</v>
      </c>
      <c r="D13" s="88" t="s">
        <v>192</v>
      </c>
      <c r="E13" s="89">
        <v>3596972</v>
      </c>
      <c r="F13" s="89"/>
      <c r="G13" s="90">
        <f t="shared" si="0"/>
        <v>12940700</v>
      </c>
      <c r="K13" s="68"/>
    </row>
    <row r="14" spans="2:11">
      <c r="B14" s="80"/>
      <c r="C14" s="81" t="s">
        <v>193</v>
      </c>
      <c r="D14" s="81" t="s">
        <v>194</v>
      </c>
      <c r="E14" s="82">
        <v>718985</v>
      </c>
      <c r="F14" s="82"/>
      <c r="G14" s="83">
        <f t="shared" si="0"/>
        <v>13659685</v>
      </c>
      <c r="K14" s="68"/>
    </row>
    <row r="15" spans="2:11">
      <c r="B15" s="80"/>
      <c r="C15" s="81" t="s">
        <v>195</v>
      </c>
      <c r="D15" s="81"/>
      <c r="E15" s="82"/>
      <c r="F15" s="82">
        <v>8900000</v>
      </c>
      <c r="G15" s="83">
        <f t="shared" si="0"/>
        <v>4759685</v>
      </c>
      <c r="K15" s="68"/>
    </row>
    <row r="16" spans="2:11">
      <c r="B16" s="80"/>
      <c r="C16" s="81" t="s">
        <v>196</v>
      </c>
      <c r="D16" s="81" t="s">
        <v>197</v>
      </c>
      <c r="E16" s="82">
        <v>7499764</v>
      </c>
      <c r="F16" s="82"/>
      <c r="G16" s="83">
        <f t="shared" si="0"/>
        <v>12259449</v>
      </c>
      <c r="K16" s="68"/>
    </row>
    <row r="17" spans="2:11">
      <c r="B17" s="80"/>
      <c r="C17" s="81" t="s">
        <v>198</v>
      </c>
      <c r="D17" s="81"/>
      <c r="E17" s="82"/>
      <c r="F17" s="82">
        <v>6335590</v>
      </c>
      <c r="G17" s="83">
        <f t="shared" si="0"/>
        <v>5923859</v>
      </c>
      <c r="H17" s="68"/>
      <c r="I17" s="68"/>
      <c r="J17" s="68"/>
      <c r="K17" s="68"/>
    </row>
    <row r="18" spans="2:11">
      <c r="B18" s="84"/>
      <c r="C18" s="85" t="s">
        <v>199</v>
      </c>
      <c r="D18" s="85" t="s">
        <v>200</v>
      </c>
      <c r="E18" s="86">
        <v>1320917</v>
      </c>
      <c r="F18" s="86"/>
      <c r="G18" s="87">
        <f t="shared" si="0"/>
        <v>7244776</v>
      </c>
      <c r="H18" s="68"/>
      <c r="I18" s="68"/>
      <c r="J18" s="68"/>
      <c r="K18" s="68"/>
    </row>
    <row r="19" spans="2:11">
      <c r="B19" s="80" t="s">
        <v>201</v>
      </c>
      <c r="C19" s="88" t="s">
        <v>202</v>
      </c>
      <c r="D19" s="88" t="s">
        <v>203</v>
      </c>
      <c r="E19" s="89">
        <v>782117</v>
      </c>
      <c r="F19" s="89"/>
      <c r="G19" s="90">
        <f t="shared" si="0"/>
        <v>8026893</v>
      </c>
      <c r="H19" s="68"/>
      <c r="I19" s="68"/>
      <c r="J19" s="68"/>
      <c r="K19" s="68"/>
    </row>
    <row r="20" spans="2:11" ht="17.25" thickBot="1">
      <c r="B20" s="91"/>
      <c r="C20" s="92" t="s">
        <v>148</v>
      </c>
      <c r="D20" s="92" t="s">
        <v>204</v>
      </c>
      <c r="E20" s="93"/>
      <c r="F20" s="93">
        <v>8000500</v>
      </c>
      <c r="G20" s="94">
        <f t="shared" si="0"/>
        <v>26393</v>
      </c>
      <c r="H20" s="68"/>
      <c r="I20" s="68"/>
      <c r="J20" s="68"/>
      <c r="K20" s="68"/>
    </row>
    <row r="21" spans="2:11">
      <c r="B21" s="76" t="s">
        <v>205</v>
      </c>
      <c r="C21" s="77" t="s">
        <v>206</v>
      </c>
      <c r="D21" s="77" t="s">
        <v>207</v>
      </c>
      <c r="E21" s="78">
        <v>6161578</v>
      </c>
      <c r="F21" s="78"/>
      <c r="G21" s="79">
        <f t="shared" si="0"/>
        <v>6187971</v>
      </c>
      <c r="H21" s="68"/>
      <c r="I21" s="68"/>
      <c r="J21" s="68"/>
      <c r="K21" s="68"/>
    </row>
    <row r="22" spans="2:11">
      <c r="B22" s="84"/>
      <c r="C22" s="85" t="s">
        <v>208</v>
      </c>
      <c r="D22" s="85" t="s">
        <v>209</v>
      </c>
      <c r="E22" s="86"/>
      <c r="F22" s="86">
        <v>1801400</v>
      </c>
      <c r="G22" s="87">
        <f t="shared" si="0"/>
        <v>4386571</v>
      </c>
      <c r="H22" s="68"/>
      <c r="I22" s="68"/>
      <c r="J22" s="68"/>
      <c r="K22" s="68"/>
    </row>
    <row r="23" spans="2:11">
      <c r="B23" s="95" t="s">
        <v>210</v>
      </c>
      <c r="C23" s="96" t="s">
        <v>211</v>
      </c>
      <c r="D23" s="96" t="s">
        <v>212</v>
      </c>
      <c r="E23" s="97"/>
      <c r="F23" s="97">
        <v>4000000</v>
      </c>
      <c r="G23" s="98">
        <f t="shared" si="0"/>
        <v>386571</v>
      </c>
      <c r="H23" s="68"/>
      <c r="I23" s="68"/>
      <c r="J23" s="68"/>
      <c r="K23" s="68"/>
    </row>
    <row r="24" spans="2:11">
      <c r="B24" s="80" t="s">
        <v>213</v>
      </c>
      <c r="C24" s="88" t="s">
        <v>214</v>
      </c>
      <c r="D24" s="88" t="s">
        <v>215</v>
      </c>
      <c r="E24" s="89">
        <v>13660000</v>
      </c>
      <c r="F24" s="89"/>
      <c r="G24" s="90">
        <f t="shared" si="0"/>
        <v>14046571</v>
      </c>
      <c r="H24" s="68"/>
      <c r="I24" s="68"/>
      <c r="J24" s="68"/>
      <c r="K24" s="68"/>
    </row>
    <row r="25" spans="2:11">
      <c r="B25" s="84"/>
      <c r="C25" s="85" t="s">
        <v>216</v>
      </c>
      <c r="D25" s="85" t="s">
        <v>217</v>
      </c>
      <c r="E25" s="86">
        <v>6660000</v>
      </c>
      <c r="F25" s="86"/>
      <c r="G25" s="87">
        <f t="shared" si="0"/>
        <v>20706571</v>
      </c>
      <c r="H25" s="68"/>
      <c r="I25" s="68"/>
      <c r="J25" s="68"/>
      <c r="K25" s="68"/>
    </row>
    <row r="26" spans="2:11">
      <c r="B26" s="80" t="s">
        <v>218</v>
      </c>
      <c r="C26" s="88" t="s">
        <v>219</v>
      </c>
      <c r="D26" s="88" t="s">
        <v>220</v>
      </c>
      <c r="E26" s="89">
        <v>1520000</v>
      </c>
      <c r="F26" s="89"/>
      <c r="G26" s="90">
        <f t="shared" si="0"/>
        <v>22226571</v>
      </c>
      <c r="H26" s="68"/>
      <c r="I26" s="68"/>
      <c r="J26" s="68"/>
      <c r="K26" s="68"/>
    </row>
    <row r="27" spans="2:11">
      <c r="B27" s="80"/>
      <c r="C27" s="81" t="s">
        <v>191</v>
      </c>
      <c r="D27" s="81" t="s">
        <v>221</v>
      </c>
      <c r="E27" s="82">
        <v>8871829</v>
      </c>
      <c r="F27" s="82"/>
      <c r="G27" s="83">
        <f t="shared" si="0"/>
        <v>31098400</v>
      </c>
      <c r="H27" s="68"/>
      <c r="I27" s="68"/>
      <c r="J27" s="68"/>
      <c r="K27" s="68"/>
    </row>
    <row r="28" spans="2:11">
      <c r="B28" s="84"/>
      <c r="C28" s="85" t="s">
        <v>211</v>
      </c>
      <c r="D28" s="85" t="s">
        <v>222</v>
      </c>
      <c r="E28" s="86"/>
      <c r="F28" s="86">
        <v>30000500</v>
      </c>
      <c r="G28" s="87">
        <f t="shared" si="0"/>
        <v>1097900</v>
      </c>
      <c r="H28" s="68"/>
      <c r="I28" s="68"/>
      <c r="J28" s="68"/>
      <c r="K28" s="68"/>
    </row>
    <row r="29" spans="2:11" ht="17.25" thickBot="1">
      <c r="B29" s="99" t="s">
        <v>223</v>
      </c>
      <c r="C29" s="100" t="s">
        <v>224</v>
      </c>
      <c r="D29" s="100" t="s">
        <v>225</v>
      </c>
      <c r="E29" s="101">
        <v>745183</v>
      </c>
      <c r="F29" s="101"/>
      <c r="G29" s="102">
        <f t="shared" si="0"/>
        <v>1843083</v>
      </c>
      <c r="H29" s="68"/>
      <c r="I29" s="68"/>
      <c r="J29" s="68"/>
      <c r="K29" s="68"/>
    </row>
    <row r="30" spans="2:11">
      <c r="B30" s="103" t="s">
        <v>226</v>
      </c>
      <c r="C30" s="104" t="s">
        <v>211</v>
      </c>
      <c r="D30" s="104" t="s">
        <v>227</v>
      </c>
      <c r="E30" s="105"/>
      <c r="F30" s="105">
        <v>3000000</v>
      </c>
      <c r="G30" s="106">
        <f t="shared" si="0"/>
        <v>-1156917</v>
      </c>
      <c r="H30" s="68"/>
      <c r="I30" s="68"/>
      <c r="J30" s="68"/>
      <c r="K30" s="68"/>
    </row>
    <row r="31" spans="2:11">
      <c r="B31" s="95" t="s">
        <v>228</v>
      </c>
      <c r="C31" s="96" t="s">
        <v>229</v>
      </c>
      <c r="D31" s="96" t="s">
        <v>220</v>
      </c>
      <c r="E31" s="97">
        <v>5370000</v>
      </c>
      <c r="F31" s="97"/>
      <c r="G31" s="98">
        <f t="shared" si="0"/>
        <v>4213083</v>
      </c>
      <c r="H31" s="68"/>
      <c r="I31" s="68"/>
      <c r="J31" s="68"/>
      <c r="K31" s="68"/>
    </row>
    <row r="32" spans="2:11" ht="17.25" thickBot="1">
      <c r="B32" s="99" t="s">
        <v>230</v>
      </c>
      <c r="C32" s="100" t="s">
        <v>211</v>
      </c>
      <c r="D32" s="100" t="s">
        <v>231</v>
      </c>
      <c r="E32" s="101"/>
      <c r="F32" s="101">
        <v>6840000</v>
      </c>
      <c r="G32" s="102">
        <f t="shared" si="0"/>
        <v>-2626917</v>
      </c>
      <c r="H32" s="68"/>
      <c r="I32" s="68"/>
      <c r="J32" s="68"/>
      <c r="K32" s="68"/>
    </row>
    <row r="33" spans="2:11">
      <c r="B33" s="76" t="s">
        <v>232</v>
      </c>
      <c r="C33" s="77" t="s">
        <v>233</v>
      </c>
      <c r="D33" s="77" t="s">
        <v>234</v>
      </c>
      <c r="E33" s="78">
        <v>2625418</v>
      </c>
      <c r="F33" s="78"/>
      <c r="G33" s="79">
        <f t="shared" si="0"/>
        <v>-1499</v>
      </c>
      <c r="H33" s="68"/>
      <c r="I33" s="68"/>
      <c r="J33" s="68"/>
      <c r="K33" s="68"/>
    </row>
    <row r="34" spans="2:11" ht="17.25" thickBot="1">
      <c r="B34" s="91"/>
      <c r="C34" s="92" t="s">
        <v>235</v>
      </c>
      <c r="D34" s="92" t="s">
        <v>236</v>
      </c>
      <c r="E34" s="93">
        <v>1499</v>
      </c>
      <c r="F34" s="93"/>
      <c r="G34" s="94">
        <f t="shared" si="0"/>
        <v>0</v>
      </c>
      <c r="H34" s="68"/>
      <c r="I34" s="68"/>
      <c r="J34" s="68"/>
      <c r="K34" s="68"/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H19"/>
  <sheetViews>
    <sheetView showGridLines="0" workbookViewId="0"/>
  </sheetViews>
  <sheetFormatPr defaultRowHeight="16.5"/>
  <cols>
    <col min="1" max="1" width="9" style="13"/>
    <col min="2" max="2" width="15" style="13" customWidth="1"/>
    <col min="3" max="8" width="12.5" style="16" customWidth="1"/>
    <col min="9" max="16384" width="9" style="13"/>
  </cols>
  <sheetData>
    <row r="3" spans="2:8" ht="18.75" customHeight="1">
      <c r="B3" s="64"/>
      <c r="C3" s="63" t="s">
        <v>148</v>
      </c>
      <c r="D3" s="63" t="s">
        <v>149</v>
      </c>
      <c r="E3" s="63" t="s">
        <v>150</v>
      </c>
      <c r="F3" s="63" t="s">
        <v>151</v>
      </c>
      <c r="G3" s="63" t="s">
        <v>152</v>
      </c>
      <c r="H3" s="63" t="s">
        <v>164</v>
      </c>
    </row>
    <row r="4" spans="2:8">
      <c r="B4" s="4" t="s">
        <v>0</v>
      </c>
      <c r="C4" s="22">
        <f>주류!AG6</f>
        <v>354700</v>
      </c>
      <c r="D4" s="22">
        <f>버스!H4</f>
        <v>760000</v>
      </c>
      <c r="E4" s="22">
        <f>도시락!D4</f>
        <v>200000</v>
      </c>
      <c r="F4" s="22">
        <f>보험!D4</f>
        <v>87708.560929755593</v>
      </c>
      <c r="G4" s="22">
        <f>LT버스!G4</f>
        <v>-23707.440100882726</v>
      </c>
      <c r="H4" s="65">
        <f>SUM(C4:G4)</f>
        <v>1378701.120828873</v>
      </c>
    </row>
    <row r="5" spans="2:8">
      <c r="B5" s="2" t="s">
        <v>1</v>
      </c>
      <c r="C5" s="11">
        <f>주류!AG7</f>
        <v>5536500</v>
      </c>
      <c r="D5" s="11">
        <f>버스!H5</f>
        <v>6660000</v>
      </c>
      <c r="E5" s="18"/>
      <c r="F5" s="11">
        <f>보험!D5</f>
        <v>528417.00905828062</v>
      </c>
      <c r="G5" s="11">
        <f>LT버스!G5</f>
        <v>195510.71878940731</v>
      </c>
      <c r="H5" s="66">
        <f>SUM(C5:G5)</f>
        <v>12920427.727847688</v>
      </c>
    </row>
    <row r="6" spans="2:8">
      <c r="B6" s="2" t="s">
        <v>2</v>
      </c>
      <c r="C6" s="11">
        <f>주류!AG8</f>
        <v>5138000</v>
      </c>
      <c r="D6" s="18"/>
      <c r="E6" s="11">
        <f>도시락!D6</f>
        <v>1650000</v>
      </c>
      <c r="F6" s="11">
        <f>보험!D6</f>
        <v>1008107.0398222526</v>
      </c>
      <c r="G6" s="11">
        <f>LT버스!G6</f>
        <v>-296343.00126103405</v>
      </c>
      <c r="H6" s="66">
        <f t="shared" ref="H6:H17" si="0">SUM(C6:G6)</f>
        <v>7499764.0385612184</v>
      </c>
    </row>
    <row r="7" spans="2:8">
      <c r="B7" s="2" t="s">
        <v>3</v>
      </c>
      <c r="C7" s="11">
        <f>주류!AG9</f>
        <v>676000</v>
      </c>
      <c r="D7" s="11">
        <f>버스!H7</f>
        <v>760000</v>
      </c>
      <c r="E7" s="18"/>
      <c r="F7" s="11">
        <f>보험!D7</f>
        <v>106116.53050760554</v>
      </c>
      <c r="G7" s="11">
        <f>LT버스!G7</f>
        <v>-14817.150063051702</v>
      </c>
      <c r="H7" s="66">
        <f t="shared" si="0"/>
        <v>1527299.3804445539</v>
      </c>
    </row>
    <row r="8" spans="2:8">
      <c r="B8" s="2" t="s">
        <v>4</v>
      </c>
      <c r="C8" s="11">
        <f>주류!AG10</f>
        <v>537100</v>
      </c>
      <c r="D8" s="11">
        <f>버스!H8</f>
        <v>760000</v>
      </c>
      <c r="E8" s="18"/>
      <c r="F8" s="11">
        <f>보험!D8</f>
        <v>82294.452230387964</v>
      </c>
      <c r="G8" s="11">
        <f>LT버스!G8</f>
        <v>-11853.720050441363</v>
      </c>
      <c r="H8" s="66">
        <f t="shared" si="0"/>
        <v>1367540.7321799467</v>
      </c>
    </row>
    <row r="9" spans="2:8">
      <c r="B9" s="2" t="s">
        <v>5</v>
      </c>
      <c r="C9" s="11">
        <f>주류!AG11</f>
        <v>5963400</v>
      </c>
      <c r="D9" s="11">
        <f>버스!H9</f>
        <v>13660000</v>
      </c>
      <c r="E9" s="11">
        <f>도시락!D9</f>
        <v>1800000</v>
      </c>
      <c r="F9" s="11">
        <f>보험!D9</f>
        <v>1284226.5834900017</v>
      </c>
      <c r="G9" s="11">
        <f>LT버스!G9</f>
        <v>199583.85876418665</v>
      </c>
      <c r="H9" s="66">
        <f>SUM(C9:G9)</f>
        <v>22907210.442254189</v>
      </c>
    </row>
    <row r="10" spans="2:8">
      <c r="B10" s="2" t="s">
        <v>6</v>
      </c>
      <c r="C10" s="11">
        <f>주류!AG12</f>
        <v>399000</v>
      </c>
      <c r="D10" s="11">
        <f>버스!H10</f>
        <v>1520000</v>
      </c>
      <c r="E10" s="11">
        <f>도시락!D10</f>
        <v>300000</v>
      </c>
      <c r="F10" s="11">
        <f>보험!D10</f>
        <v>147263.75662279953</v>
      </c>
      <c r="G10" s="11">
        <f>LT버스!G10</f>
        <v>-17780.580075662045</v>
      </c>
      <c r="H10" s="66">
        <f t="shared" si="0"/>
        <v>2348483.1765471376</v>
      </c>
    </row>
    <row r="11" spans="2:8">
      <c r="B11" s="2" t="s">
        <v>7</v>
      </c>
      <c r="C11" s="18"/>
      <c r="D11" s="18"/>
      <c r="E11" s="11">
        <f>도시락!D11</f>
        <v>475000</v>
      </c>
      <c r="F11" s="11">
        <f>보험!D11</f>
        <v>540328.04819688946</v>
      </c>
      <c r="G11" s="11">
        <f>LT버스!G11</f>
        <v>-296343.00126103405</v>
      </c>
      <c r="H11" s="66">
        <f t="shared" si="0"/>
        <v>718985.04693585541</v>
      </c>
    </row>
    <row r="12" spans="2:8">
      <c r="B12" s="2" t="s">
        <v>8</v>
      </c>
      <c r="C12" s="11">
        <f>주류!AG14</f>
        <v>2181000</v>
      </c>
      <c r="D12" s="11">
        <f>버스!H12</f>
        <v>5370000</v>
      </c>
      <c r="E12" s="11">
        <f>도시락!D12</f>
        <v>1400000</v>
      </c>
      <c r="F12" s="11">
        <f>보험!D12</f>
        <v>644278.93522474787</v>
      </c>
      <c r="G12" s="11">
        <f>LT버스!G12</f>
        <v>154779.31904161413</v>
      </c>
      <c r="H12" s="66">
        <f t="shared" si="0"/>
        <v>9750058.2542663608</v>
      </c>
    </row>
    <row r="13" spans="2:8">
      <c r="B13" s="2" t="s">
        <v>9</v>
      </c>
      <c r="C13" s="18"/>
      <c r="D13" s="18"/>
      <c r="E13" s="18"/>
      <c r="F13" s="11">
        <f>보험!D13</f>
        <v>579309.63083233638</v>
      </c>
      <c r="G13" s="11">
        <f>LT버스!G13</f>
        <v>-296343.00126103405</v>
      </c>
      <c r="H13" s="66">
        <f t="shared" si="0"/>
        <v>282966.62957130233</v>
      </c>
    </row>
    <row r="14" spans="2:8">
      <c r="B14" s="2" t="s">
        <v>10</v>
      </c>
      <c r="C14" s="11">
        <f>주류!AG16</f>
        <v>862200</v>
      </c>
      <c r="D14" s="11">
        <f>버스!H14</f>
        <v>1520000</v>
      </c>
      <c r="E14" s="11">
        <f>도시락!D14</f>
        <v>175000</v>
      </c>
      <c r="F14" s="11">
        <f>보험!D14</f>
        <v>68217.769612032134</v>
      </c>
      <c r="G14" s="18"/>
      <c r="H14" s="66">
        <f t="shared" si="0"/>
        <v>2625417.769612032</v>
      </c>
    </row>
    <row r="15" spans="2:8">
      <c r="B15" s="2" t="s">
        <v>11</v>
      </c>
      <c r="C15" s="11">
        <f>주류!AG17</f>
        <v>981400</v>
      </c>
      <c r="D15" s="11">
        <f>버스!H15</f>
        <v>4060000</v>
      </c>
      <c r="E15" s="11">
        <f>도시락!D15</f>
        <v>700000</v>
      </c>
      <c r="F15" s="11">
        <f>보험!D15</f>
        <v>318349.59152281663</v>
      </c>
      <c r="G15" s="11">
        <f>LT버스!G15</f>
        <v>101828.49936948298</v>
      </c>
      <c r="H15" s="66">
        <f t="shared" si="0"/>
        <v>6161578.0908923</v>
      </c>
    </row>
    <row r="16" spans="2:8">
      <c r="B16" s="2" t="s">
        <v>12</v>
      </c>
      <c r="C16" s="11">
        <f>주류!AG18</f>
        <v>896500</v>
      </c>
      <c r="D16" s="18"/>
      <c r="E16" s="11">
        <f>도시락!D16</f>
        <v>375000</v>
      </c>
      <c r="F16" s="11">
        <f>보험!D16</f>
        <v>188410.9827379935</v>
      </c>
      <c r="G16" s="11">
        <f>LT버스!G16</f>
        <v>101828.49936948298</v>
      </c>
      <c r="H16" s="66">
        <f t="shared" si="0"/>
        <v>1561739.4821074766</v>
      </c>
    </row>
    <row r="17" spans="2:8">
      <c r="B17" s="2" t="s">
        <v>13</v>
      </c>
      <c r="C17" s="11">
        <f>주류!AG19</f>
        <v>1559000</v>
      </c>
      <c r="D17" s="11">
        <f>버스!H17</f>
        <v>8770000</v>
      </c>
      <c r="E17" s="11">
        <f>도시락!D17</f>
        <v>1450000</v>
      </c>
      <c r="F17" s="11">
        <f>보험!D17</f>
        <v>587972.20475132461</v>
      </c>
      <c r="G17" s="11">
        <f>LT버스!G17</f>
        <v>101828.49936948298</v>
      </c>
      <c r="H17" s="66">
        <f t="shared" si="0"/>
        <v>12468800.704120807</v>
      </c>
    </row>
    <row r="18" spans="2:8">
      <c r="B18" s="5" t="s">
        <v>14</v>
      </c>
      <c r="C18" s="23">
        <f>주류!AG20</f>
        <v>679500</v>
      </c>
      <c r="D18" s="19"/>
      <c r="E18" s="23">
        <f>도시락!D18</f>
        <v>375000</v>
      </c>
      <c r="F18" s="23">
        <f>보험!D18</f>
        <v>164588.90446077593</v>
      </c>
      <c r="G18" s="23">
        <f>LT버스!G18</f>
        <v>101828.49936948298</v>
      </c>
      <c r="H18" s="67">
        <f>SUM(C18:G18)</f>
        <v>1320917.4038302589</v>
      </c>
    </row>
    <row r="19" spans="2:8" ht="18.75" customHeight="1">
      <c r="B19" s="64" t="s">
        <v>156</v>
      </c>
      <c r="C19" s="37">
        <f t="shared" ref="C19:H19" si="1">SUM(C4:C18)</f>
        <v>25764300</v>
      </c>
      <c r="D19" s="37">
        <f t="shared" si="1"/>
        <v>43840000</v>
      </c>
      <c r="E19" s="37">
        <f t="shared" si="1"/>
        <v>8900000</v>
      </c>
      <c r="F19" s="52">
        <f t="shared" si="1"/>
        <v>6335590.0000000009</v>
      </c>
      <c r="G19" s="52">
        <f t="shared" si="1"/>
        <v>0</v>
      </c>
      <c r="H19" s="15">
        <f t="shared" si="1"/>
        <v>84839890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19"/>
  <sheetViews>
    <sheetView showGridLines="0" workbookViewId="0"/>
  </sheetViews>
  <sheetFormatPr defaultRowHeight="16.5"/>
  <cols>
    <col min="1" max="1" width="9" style="13"/>
    <col min="2" max="2" width="15" style="13" customWidth="1"/>
    <col min="3" max="3" width="10" style="13" customWidth="1"/>
    <col min="4" max="4" width="15" style="13" customWidth="1"/>
    <col min="5" max="5" width="10" style="13" customWidth="1"/>
    <col min="6" max="6" width="18.75" style="13" customWidth="1"/>
    <col min="7" max="7" width="10" style="13" customWidth="1"/>
    <col min="8" max="8" width="10" style="34" customWidth="1"/>
    <col min="9" max="16384" width="9" style="1"/>
  </cols>
  <sheetData>
    <row r="3" spans="2:8" s="1" customFormat="1" ht="18.75" customHeight="1">
      <c r="B3" s="31"/>
      <c r="C3" s="114" t="s">
        <v>55</v>
      </c>
      <c r="D3" s="115"/>
      <c r="E3" s="114" t="s">
        <v>56</v>
      </c>
      <c r="F3" s="115"/>
      <c r="G3" s="29" t="s">
        <v>153</v>
      </c>
      <c r="H3" s="29" t="s">
        <v>154</v>
      </c>
    </row>
    <row r="4" spans="2:8" s="1" customFormat="1">
      <c r="B4" s="4" t="s">
        <v>0</v>
      </c>
      <c r="C4" s="4" t="s">
        <v>27</v>
      </c>
      <c r="D4" s="4" t="s">
        <v>28</v>
      </c>
      <c r="E4" s="4" t="s">
        <v>16</v>
      </c>
      <c r="F4" s="4" t="s">
        <v>25</v>
      </c>
      <c r="G4" s="4" t="s">
        <v>57</v>
      </c>
      <c r="H4" s="22">
        <v>70</v>
      </c>
    </row>
    <row r="5" spans="2:8" s="1" customFormat="1">
      <c r="B5" s="2" t="s">
        <v>1</v>
      </c>
      <c r="C5" s="2" t="s">
        <v>29</v>
      </c>
      <c r="D5" s="2" t="s">
        <v>30</v>
      </c>
      <c r="E5" s="2" t="s">
        <v>17</v>
      </c>
      <c r="F5" s="2" t="s">
        <v>19</v>
      </c>
      <c r="G5" s="2" t="s">
        <v>61</v>
      </c>
      <c r="H5" s="11">
        <v>550</v>
      </c>
    </row>
    <row r="6" spans="2:8" s="1" customFormat="1">
      <c r="B6" s="2" t="s">
        <v>2</v>
      </c>
      <c r="C6" s="2" t="s">
        <v>52</v>
      </c>
      <c r="D6" s="2" t="s">
        <v>53</v>
      </c>
      <c r="E6" s="2" t="s">
        <v>18</v>
      </c>
      <c r="F6" s="2" t="s">
        <v>24</v>
      </c>
      <c r="G6" s="2" t="s">
        <v>60</v>
      </c>
      <c r="H6" s="11">
        <v>1100</v>
      </c>
    </row>
    <row r="7" spans="2:8" s="1" customFormat="1">
      <c r="B7" s="2" t="s">
        <v>3</v>
      </c>
      <c r="C7" s="2" t="s">
        <v>51</v>
      </c>
      <c r="D7" s="2" t="s">
        <v>134</v>
      </c>
      <c r="E7" s="2" t="s">
        <v>16</v>
      </c>
      <c r="F7" s="2" t="s">
        <v>25</v>
      </c>
      <c r="G7" s="2" t="s">
        <v>57</v>
      </c>
      <c r="H7" s="11">
        <v>85</v>
      </c>
    </row>
    <row r="8" spans="2:8" s="1" customFormat="1">
      <c r="B8" s="2" t="s">
        <v>4</v>
      </c>
      <c r="C8" s="2" t="s">
        <v>47</v>
      </c>
      <c r="D8" s="2" t="s">
        <v>48</v>
      </c>
      <c r="E8" s="2" t="s">
        <v>16</v>
      </c>
      <c r="F8" s="2" t="s">
        <v>25</v>
      </c>
      <c r="G8" s="2" t="s">
        <v>57</v>
      </c>
      <c r="H8" s="11">
        <v>80</v>
      </c>
    </row>
    <row r="9" spans="2:8" s="1" customFormat="1">
      <c r="B9" s="2" t="s">
        <v>5</v>
      </c>
      <c r="C9" s="2" t="s">
        <v>31</v>
      </c>
      <c r="D9" s="2" t="s">
        <v>32</v>
      </c>
      <c r="E9" s="2" t="s">
        <v>16</v>
      </c>
      <c r="F9" s="21" t="s">
        <v>20</v>
      </c>
      <c r="G9" s="2" t="s">
        <v>63</v>
      </c>
      <c r="H9" s="11">
        <v>1200</v>
      </c>
    </row>
    <row r="10" spans="2:8" s="1" customFormat="1">
      <c r="B10" s="2" t="s">
        <v>6</v>
      </c>
      <c r="C10" s="2" t="s">
        <v>49</v>
      </c>
      <c r="D10" s="2" t="s">
        <v>50</v>
      </c>
      <c r="E10" s="2" t="s">
        <v>16</v>
      </c>
      <c r="F10" s="2" t="s">
        <v>25</v>
      </c>
      <c r="G10" s="2" t="s">
        <v>57</v>
      </c>
      <c r="H10" s="11">
        <v>150</v>
      </c>
    </row>
    <row r="11" spans="2:8" s="1" customFormat="1">
      <c r="B11" s="2" t="s">
        <v>7</v>
      </c>
      <c r="C11" s="2" t="s">
        <v>34</v>
      </c>
      <c r="D11" s="2" t="s">
        <v>33</v>
      </c>
      <c r="E11" s="2" t="s">
        <v>18</v>
      </c>
      <c r="F11" s="2" t="s">
        <v>22</v>
      </c>
      <c r="G11" s="2" t="s">
        <v>58</v>
      </c>
      <c r="H11" s="11">
        <v>510</v>
      </c>
    </row>
    <row r="12" spans="2:8" s="1" customFormat="1">
      <c r="B12" s="2" t="s">
        <v>8</v>
      </c>
      <c r="C12" s="2" t="s">
        <v>35</v>
      </c>
      <c r="D12" s="2" t="s">
        <v>36</v>
      </c>
      <c r="E12" s="2" t="s">
        <v>16</v>
      </c>
      <c r="F12" s="21" t="s">
        <v>26</v>
      </c>
      <c r="G12" s="2" t="s">
        <v>64</v>
      </c>
      <c r="H12" s="11">
        <v>600</v>
      </c>
    </row>
    <row r="13" spans="2:8" s="1" customFormat="1">
      <c r="B13" s="2" t="s">
        <v>9</v>
      </c>
      <c r="C13" s="2" t="s">
        <v>38</v>
      </c>
      <c r="D13" s="2" t="s">
        <v>37</v>
      </c>
      <c r="E13" s="2" t="s">
        <v>18</v>
      </c>
      <c r="F13" s="2" t="s">
        <v>22</v>
      </c>
      <c r="G13" s="2" t="s">
        <v>59</v>
      </c>
      <c r="H13" s="11">
        <v>560</v>
      </c>
    </row>
    <row r="14" spans="2:8" s="1" customFormat="1">
      <c r="B14" s="2" t="s">
        <v>10</v>
      </c>
      <c r="C14" s="2" t="s">
        <v>39</v>
      </c>
      <c r="D14" s="2" t="s">
        <v>40</v>
      </c>
      <c r="E14" s="2" t="s">
        <v>136</v>
      </c>
      <c r="F14" s="2" t="s">
        <v>25</v>
      </c>
      <c r="G14" s="2" t="s">
        <v>57</v>
      </c>
      <c r="H14" s="11">
        <v>160</v>
      </c>
    </row>
    <row r="15" spans="2:8" s="1" customFormat="1">
      <c r="B15" s="2" t="s">
        <v>11</v>
      </c>
      <c r="C15" s="2" t="s">
        <v>135</v>
      </c>
      <c r="D15" s="2" t="s">
        <v>54</v>
      </c>
      <c r="E15" s="2" t="s">
        <v>136</v>
      </c>
      <c r="F15" s="2" t="s">
        <v>21</v>
      </c>
      <c r="G15" s="2" t="s">
        <v>65</v>
      </c>
      <c r="H15" s="11">
        <v>300</v>
      </c>
    </row>
    <row r="16" spans="2:8" s="1" customFormat="1">
      <c r="B16" s="2" t="s">
        <v>12</v>
      </c>
      <c r="C16" s="2" t="s">
        <v>45</v>
      </c>
      <c r="D16" s="2" t="s">
        <v>46</v>
      </c>
      <c r="E16" s="2" t="s">
        <v>18</v>
      </c>
      <c r="F16" s="2" t="s">
        <v>24</v>
      </c>
      <c r="G16" s="2" t="s">
        <v>62</v>
      </c>
      <c r="H16" s="11">
        <v>150</v>
      </c>
    </row>
    <row r="17" spans="2:8" s="1" customFormat="1">
      <c r="B17" s="2" t="s">
        <v>13</v>
      </c>
      <c r="C17" s="2" t="s">
        <v>42</v>
      </c>
      <c r="D17" s="2" t="s">
        <v>41</v>
      </c>
      <c r="E17" s="2" t="s">
        <v>16</v>
      </c>
      <c r="F17" s="2" t="s">
        <v>23</v>
      </c>
      <c r="G17" s="2" t="s">
        <v>65</v>
      </c>
      <c r="H17" s="11">
        <v>580</v>
      </c>
    </row>
    <row r="18" spans="2:8" s="1" customFormat="1">
      <c r="B18" s="5" t="s">
        <v>14</v>
      </c>
      <c r="C18" s="5" t="s">
        <v>43</v>
      </c>
      <c r="D18" s="5" t="s">
        <v>44</v>
      </c>
      <c r="E18" s="5" t="s">
        <v>18</v>
      </c>
      <c r="F18" s="5" t="s">
        <v>24</v>
      </c>
      <c r="G18" s="5" t="s">
        <v>62</v>
      </c>
      <c r="H18" s="23">
        <v>150</v>
      </c>
    </row>
    <row r="19" spans="2:8" s="1" customFormat="1" ht="18.75" customHeight="1">
      <c r="B19" s="114"/>
      <c r="C19" s="116"/>
      <c r="D19" s="116"/>
      <c r="E19" s="116"/>
      <c r="F19" s="116"/>
      <c r="G19" s="115"/>
      <c r="H19" s="15">
        <f>SUM(H4:H18)</f>
        <v>6245</v>
      </c>
    </row>
  </sheetData>
  <sheetProtection password="CEF5" sheet="1" objects="1" scenarios="1" selectLockedCells="1" selectUnlockedCells="1"/>
  <mergeCells count="3">
    <mergeCell ref="E3:F3"/>
    <mergeCell ref="C3:D3"/>
    <mergeCell ref="B19:G19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G21"/>
  <sheetViews>
    <sheetView showGridLines="0" workbookViewId="0">
      <pane xSplit="2" topLeftCell="C1" activePane="topRight" state="frozen"/>
      <selection pane="topRight"/>
    </sheetView>
  </sheetViews>
  <sheetFormatPr defaultRowHeight="16.5"/>
  <cols>
    <col min="1" max="1" width="9" style="13"/>
    <col min="2" max="2" width="15" style="13" customWidth="1"/>
    <col min="3" max="32" width="8.75" style="16" customWidth="1"/>
    <col min="33" max="33" width="12.5" style="16" customWidth="1"/>
    <col min="34" max="16384" width="9" style="13"/>
  </cols>
  <sheetData>
    <row r="3" spans="2:33" s="24" customFormat="1" ht="16.5" customHeight="1">
      <c r="B3" s="117" t="s">
        <v>70</v>
      </c>
      <c r="C3" s="20" t="s">
        <v>71</v>
      </c>
      <c r="D3" s="20" t="s">
        <v>72</v>
      </c>
      <c r="E3" s="114" t="s">
        <v>75</v>
      </c>
      <c r="F3" s="115"/>
      <c r="G3" s="26" t="s">
        <v>107</v>
      </c>
      <c r="H3" s="111" t="s">
        <v>237</v>
      </c>
      <c r="I3" s="111" t="s">
        <v>238</v>
      </c>
      <c r="J3" s="20" t="s">
        <v>77</v>
      </c>
      <c r="K3" s="20" t="s">
        <v>80</v>
      </c>
      <c r="L3" s="114" t="s">
        <v>82</v>
      </c>
      <c r="M3" s="115"/>
      <c r="N3" s="114" t="s">
        <v>85</v>
      </c>
      <c r="O3" s="115"/>
      <c r="P3" s="114" t="s">
        <v>86</v>
      </c>
      <c r="Q3" s="115"/>
      <c r="R3" s="20" t="s">
        <v>87</v>
      </c>
      <c r="S3" s="20" t="s">
        <v>88</v>
      </c>
      <c r="T3" s="20" t="s">
        <v>89</v>
      </c>
      <c r="U3" s="20" t="s">
        <v>90</v>
      </c>
      <c r="V3" s="20" t="s">
        <v>91</v>
      </c>
      <c r="W3" s="20" t="s">
        <v>92</v>
      </c>
      <c r="X3" s="111" t="s">
        <v>93</v>
      </c>
      <c r="Y3" s="20" t="s">
        <v>94</v>
      </c>
      <c r="Z3" s="20" t="s">
        <v>95</v>
      </c>
      <c r="AA3" s="20" t="s">
        <v>96</v>
      </c>
      <c r="AB3" s="20" t="s">
        <v>97</v>
      </c>
      <c r="AC3" s="20" t="s">
        <v>98</v>
      </c>
      <c r="AD3" s="20" t="s">
        <v>99</v>
      </c>
      <c r="AE3" s="25" t="s">
        <v>105</v>
      </c>
      <c r="AF3" s="20" t="s">
        <v>100</v>
      </c>
      <c r="AG3" s="120" t="s">
        <v>127</v>
      </c>
    </row>
    <row r="4" spans="2:33" ht="16.5" customHeight="1">
      <c r="B4" s="118"/>
      <c r="C4" s="20" t="s">
        <v>73</v>
      </c>
      <c r="D4" s="20" t="s">
        <v>74</v>
      </c>
      <c r="E4" s="20" t="s">
        <v>74</v>
      </c>
      <c r="F4" s="20" t="s">
        <v>76</v>
      </c>
      <c r="G4" s="27" t="s">
        <v>108</v>
      </c>
      <c r="H4" s="20" t="s">
        <v>78</v>
      </c>
      <c r="I4" s="20" t="s">
        <v>79</v>
      </c>
      <c r="J4" s="20" t="s">
        <v>76</v>
      </c>
      <c r="K4" s="20" t="s">
        <v>81</v>
      </c>
      <c r="L4" s="20" t="s">
        <v>83</v>
      </c>
      <c r="M4" s="20" t="s">
        <v>84</v>
      </c>
      <c r="N4" s="20" t="s">
        <v>83</v>
      </c>
      <c r="O4" s="20" t="s">
        <v>84</v>
      </c>
      <c r="P4" s="20" t="s">
        <v>83</v>
      </c>
      <c r="Q4" s="20" t="s">
        <v>84</v>
      </c>
      <c r="R4" s="20" t="s">
        <v>83</v>
      </c>
      <c r="S4" s="20" t="s">
        <v>83</v>
      </c>
      <c r="T4" s="20" t="s">
        <v>83</v>
      </c>
      <c r="U4" s="20" t="s">
        <v>83</v>
      </c>
      <c r="V4" s="20" t="s">
        <v>83</v>
      </c>
      <c r="W4" s="20" t="s">
        <v>83</v>
      </c>
      <c r="X4" s="20" t="s">
        <v>83</v>
      </c>
      <c r="Y4" s="20" t="s">
        <v>76</v>
      </c>
      <c r="Z4" s="20" t="s">
        <v>81</v>
      </c>
      <c r="AA4" s="20" t="s">
        <v>103</v>
      </c>
      <c r="AB4" s="20" t="s">
        <v>102</v>
      </c>
      <c r="AC4" s="20" t="s">
        <v>103</v>
      </c>
      <c r="AD4" s="20" t="s">
        <v>101</v>
      </c>
      <c r="AE4" s="25" t="s">
        <v>104</v>
      </c>
      <c r="AF4" s="20" t="s">
        <v>102</v>
      </c>
      <c r="AG4" s="120"/>
    </row>
    <row r="5" spans="2:33" s="16" customFormat="1" ht="16.5" customHeight="1">
      <c r="B5" s="119"/>
      <c r="C5" s="38">
        <v>15000</v>
      </c>
      <c r="D5" s="38">
        <v>21600</v>
      </c>
      <c r="E5" s="38">
        <v>21000</v>
      </c>
      <c r="F5" s="38">
        <v>26000</v>
      </c>
      <c r="G5" s="38">
        <v>21600</v>
      </c>
      <c r="H5" s="38">
        <v>17000</v>
      </c>
      <c r="I5" s="38">
        <v>15000</v>
      </c>
      <c r="J5" s="38">
        <v>17000</v>
      </c>
      <c r="K5" s="38">
        <v>4000</v>
      </c>
      <c r="L5" s="38">
        <v>19000</v>
      </c>
      <c r="M5" s="38">
        <v>14000</v>
      </c>
      <c r="N5" s="38">
        <v>23000</v>
      </c>
      <c r="O5" s="38">
        <v>13000</v>
      </c>
      <c r="P5" s="38">
        <v>16000</v>
      </c>
      <c r="Q5" s="38">
        <v>12000</v>
      </c>
      <c r="R5" s="38">
        <v>15000</v>
      </c>
      <c r="S5" s="38">
        <v>16500</v>
      </c>
      <c r="T5" s="38">
        <v>22000</v>
      </c>
      <c r="U5" s="38">
        <v>19000</v>
      </c>
      <c r="V5" s="38">
        <v>22000</v>
      </c>
      <c r="W5" s="38">
        <v>19000</v>
      </c>
      <c r="X5" s="38">
        <v>22000</v>
      </c>
      <c r="Y5" s="38">
        <v>11000</v>
      </c>
      <c r="Z5" s="38">
        <v>14500</v>
      </c>
      <c r="AA5" s="38">
        <v>19000</v>
      </c>
      <c r="AB5" s="38">
        <v>1000</v>
      </c>
      <c r="AC5" s="38">
        <v>5000</v>
      </c>
      <c r="AD5" s="38">
        <v>5000</v>
      </c>
      <c r="AE5" s="38">
        <v>11000</v>
      </c>
      <c r="AF5" s="38">
        <v>6000</v>
      </c>
      <c r="AG5" s="120"/>
    </row>
    <row r="6" spans="2:33">
      <c r="B6" s="4" t="s">
        <v>0</v>
      </c>
      <c r="C6" s="108">
        <v>10</v>
      </c>
      <c r="D6" s="108">
        <v>2</v>
      </c>
      <c r="E6" s="22"/>
      <c r="F6" s="22"/>
      <c r="G6" s="22"/>
      <c r="H6" s="108">
        <v>5</v>
      </c>
      <c r="I6" s="22"/>
      <c r="J6" s="22"/>
      <c r="K6" s="108">
        <v>5</v>
      </c>
      <c r="L6" s="22"/>
      <c r="M6" s="22"/>
      <c r="N6" s="22"/>
      <c r="O6" s="22"/>
      <c r="P6" s="108">
        <v>1</v>
      </c>
      <c r="Q6" s="22"/>
      <c r="R6" s="108">
        <v>1</v>
      </c>
      <c r="S6" s="22"/>
      <c r="T6" s="22"/>
      <c r="U6" s="22"/>
      <c r="V6" s="22"/>
      <c r="W6" s="22"/>
      <c r="X6" s="22"/>
      <c r="Y6" s="108">
        <v>1</v>
      </c>
      <c r="Z6" s="108">
        <v>1</v>
      </c>
      <c r="AA6" s="22"/>
      <c r="AB6" s="22"/>
      <c r="AC6" s="22"/>
      <c r="AD6" s="22"/>
      <c r="AE6" s="22"/>
      <c r="AF6" s="22"/>
      <c r="AG6" s="22">
        <f>$C$5*C6+$D$5*D6+$E$5*E6+$F$5*F6+$G$5*G6+$H$5*H6+$I$5*I6+$J$5*J6+$K$5*K6+$L$5*L6+$M$5*M6+$N$5*N6+$O$5*O6+$P$5*P6+$Q$5*Q6+$R$5*R6+$S$5*S6+$T$5*T6+$U$5*U6+$V$5*V6+$W$5*W6+$X$5*X6+$Y$5*Y6+$Z$5*Z6+$AA$5*AA6+$AB$5*AB6+$AC$5*AC6+$AD$5*AD6+$AE$5*AE6+$AF$5*AF6</f>
        <v>354700</v>
      </c>
    </row>
    <row r="7" spans="2:33">
      <c r="B7" s="2" t="s">
        <v>1</v>
      </c>
      <c r="C7" s="109">
        <v>90</v>
      </c>
      <c r="D7" s="11"/>
      <c r="E7" s="109">
        <v>100</v>
      </c>
      <c r="F7" s="11"/>
      <c r="G7" s="11"/>
      <c r="H7" s="109">
        <v>53</v>
      </c>
      <c r="I7" s="11"/>
      <c r="J7" s="11"/>
      <c r="K7" s="109">
        <v>90</v>
      </c>
      <c r="L7" s="109">
        <v>8</v>
      </c>
      <c r="M7" s="11"/>
      <c r="N7" s="11"/>
      <c r="O7" s="11"/>
      <c r="P7" s="109">
        <v>8</v>
      </c>
      <c r="Q7" s="11"/>
      <c r="R7" s="109">
        <v>8</v>
      </c>
      <c r="S7" s="11"/>
      <c r="T7" s="11"/>
      <c r="U7" s="109">
        <v>8</v>
      </c>
      <c r="V7" s="109">
        <v>8</v>
      </c>
      <c r="W7" s="11"/>
      <c r="X7" s="11"/>
      <c r="Y7" s="109">
        <v>2</v>
      </c>
      <c r="Z7" s="109">
        <v>1</v>
      </c>
      <c r="AA7" s="11"/>
      <c r="AB7" s="11"/>
      <c r="AC7" s="109">
        <v>6</v>
      </c>
      <c r="AD7" s="109">
        <v>4</v>
      </c>
      <c r="AE7" s="109">
        <v>1</v>
      </c>
      <c r="AF7" s="11"/>
      <c r="AG7" s="11">
        <f t="shared" ref="AG7:AG20" si="0">$C$5*C7+$D$5*D7+$E$5*E7+$F$5*F7+$G$5*G7+$H$5*H7+$I$5*I7+$J$5*J7+$K$5*K7+$L$5*L7+$M$5*M7+$N$5*N7+$O$5*O7+$P$5*P7+$Q$5*Q7+$R$5*R7+$S$5*S7+$T$5*T7+$U$5*U7+$V$5*V7+$W$5*W7+$X$5*X7+$Y$5*Y7+$Z$5*Z7+$AA$5*AA7+$AB$5*AB7+$AC$5*AC7+$AD$5*AD7+$AE$5*AE7+$AF$5*AF7</f>
        <v>5536500</v>
      </c>
    </row>
    <row r="8" spans="2:33">
      <c r="B8" s="2" t="s">
        <v>2</v>
      </c>
      <c r="C8" s="109">
        <v>220</v>
      </c>
      <c r="D8" s="11"/>
      <c r="E8" s="11"/>
      <c r="F8" s="11"/>
      <c r="G8" s="11"/>
      <c r="H8" s="109">
        <v>22</v>
      </c>
      <c r="I8" s="11"/>
      <c r="J8" s="11"/>
      <c r="K8" s="109">
        <v>235</v>
      </c>
      <c r="L8" s="11"/>
      <c r="M8" s="109">
        <v>3</v>
      </c>
      <c r="N8" s="109">
        <v>2</v>
      </c>
      <c r="O8" s="11"/>
      <c r="P8" s="11"/>
      <c r="Q8" s="109">
        <v>2</v>
      </c>
      <c r="R8" s="109">
        <v>2</v>
      </c>
      <c r="S8" s="11"/>
      <c r="T8" s="11"/>
      <c r="U8" s="11"/>
      <c r="V8" s="11"/>
      <c r="W8" s="109">
        <v>1</v>
      </c>
      <c r="X8" s="11"/>
      <c r="Y8" s="109">
        <v>7</v>
      </c>
      <c r="Z8" s="109">
        <v>8</v>
      </c>
      <c r="AA8" s="11"/>
      <c r="AB8" s="11"/>
      <c r="AC8" s="11"/>
      <c r="AD8" s="109">
        <v>4</v>
      </c>
      <c r="AE8" s="11"/>
      <c r="AF8" s="109">
        <v>25</v>
      </c>
      <c r="AG8" s="11">
        <f t="shared" si="0"/>
        <v>5138000</v>
      </c>
    </row>
    <row r="9" spans="2:33">
      <c r="B9" s="2" t="s">
        <v>3</v>
      </c>
      <c r="C9" s="109">
        <v>15</v>
      </c>
      <c r="D9" s="11"/>
      <c r="E9" s="11"/>
      <c r="F9" s="109">
        <v>8</v>
      </c>
      <c r="G9" s="11"/>
      <c r="H9" s="109">
        <v>5</v>
      </c>
      <c r="I9" s="11"/>
      <c r="J9" s="11"/>
      <c r="K9" s="109">
        <v>10</v>
      </c>
      <c r="L9" s="109">
        <v>1</v>
      </c>
      <c r="M9" s="11"/>
      <c r="N9" s="109">
        <v>1</v>
      </c>
      <c r="O9" s="11"/>
      <c r="P9" s="11"/>
      <c r="Q9" s="11"/>
      <c r="R9" s="109">
        <v>1</v>
      </c>
      <c r="S9" s="11"/>
      <c r="T9" s="11"/>
      <c r="U9" s="109">
        <v>1</v>
      </c>
      <c r="V9" s="109">
        <v>1</v>
      </c>
      <c r="W9" s="11"/>
      <c r="X9" s="11"/>
      <c r="Y9" s="11"/>
      <c r="Z9" s="11"/>
      <c r="AA9" s="11"/>
      <c r="AB9" s="11"/>
      <c r="AC9" s="11"/>
      <c r="AD9" s="109">
        <v>4</v>
      </c>
      <c r="AE9" s="11"/>
      <c r="AF9" s="11"/>
      <c r="AG9" s="11">
        <f t="shared" si="0"/>
        <v>676000</v>
      </c>
    </row>
    <row r="10" spans="2:33">
      <c r="B10" s="2" t="s">
        <v>4</v>
      </c>
      <c r="C10" s="109">
        <v>14</v>
      </c>
      <c r="D10" s="11"/>
      <c r="E10" s="11"/>
      <c r="F10" s="11"/>
      <c r="G10" s="109">
        <v>6</v>
      </c>
      <c r="H10" s="11"/>
      <c r="I10" s="11"/>
      <c r="J10" s="109">
        <v>6</v>
      </c>
      <c r="K10" s="109">
        <v>6</v>
      </c>
      <c r="L10" s="109">
        <v>1</v>
      </c>
      <c r="M10" s="11"/>
      <c r="N10" s="11"/>
      <c r="O10" s="11"/>
      <c r="P10" s="109">
        <v>1</v>
      </c>
      <c r="Q10" s="11"/>
      <c r="R10" s="11"/>
      <c r="S10" s="109">
        <v>1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09">
        <v>4</v>
      </c>
      <c r="AE10" s="11"/>
      <c r="AF10" s="11"/>
      <c r="AG10" s="11">
        <f t="shared" si="0"/>
        <v>537100</v>
      </c>
    </row>
    <row r="11" spans="2:33">
      <c r="B11" s="2" t="s">
        <v>5</v>
      </c>
      <c r="C11" s="109">
        <v>145</v>
      </c>
      <c r="D11" s="109">
        <v>19</v>
      </c>
      <c r="E11" s="109">
        <v>60</v>
      </c>
      <c r="F11" s="109">
        <v>1</v>
      </c>
      <c r="G11" s="11"/>
      <c r="H11" s="109">
        <v>10</v>
      </c>
      <c r="I11" s="109">
        <v>7</v>
      </c>
      <c r="J11" s="109">
        <v>4</v>
      </c>
      <c r="K11" s="109">
        <v>91</v>
      </c>
      <c r="L11" s="109">
        <v>14</v>
      </c>
      <c r="M11" s="109">
        <v>2</v>
      </c>
      <c r="N11" s="109">
        <v>4</v>
      </c>
      <c r="O11" s="11"/>
      <c r="P11" s="109">
        <v>9</v>
      </c>
      <c r="Q11" s="109">
        <v>2</v>
      </c>
      <c r="R11" s="109">
        <v>6</v>
      </c>
      <c r="S11" s="109">
        <v>1</v>
      </c>
      <c r="T11" s="109">
        <v>1</v>
      </c>
      <c r="U11" s="109">
        <v>4</v>
      </c>
      <c r="V11" s="109">
        <v>2</v>
      </c>
      <c r="W11" s="11"/>
      <c r="X11" s="11"/>
      <c r="Y11" s="109">
        <v>11</v>
      </c>
      <c r="Z11" s="109">
        <v>11</v>
      </c>
      <c r="AA11" s="109">
        <v>6</v>
      </c>
      <c r="AB11" s="11"/>
      <c r="AC11" s="109">
        <v>5</v>
      </c>
      <c r="AD11" s="109">
        <v>5</v>
      </c>
      <c r="AE11" s="11"/>
      <c r="AF11" s="109">
        <v>23</v>
      </c>
      <c r="AG11" s="11">
        <f t="shared" si="0"/>
        <v>5963400</v>
      </c>
    </row>
    <row r="12" spans="2:33">
      <c r="B12" s="2" t="s">
        <v>6</v>
      </c>
      <c r="C12" s="109">
        <v>14</v>
      </c>
      <c r="D12" s="11"/>
      <c r="E12" s="109">
        <v>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>
        <f t="shared" si="0"/>
        <v>399000</v>
      </c>
    </row>
    <row r="13" spans="2:33">
      <c r="B13" s="12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2:33">
      <c r="B14" s="2" t="s">
        <v>8</v>
      </c>
      <c r="C14" s="109">
        <v>55</v>
      </c>
      <c r="D14" s="11"/>
      <c r="E14" s="109">
        <v>23</v>
      </c>
      <c r="F14" s="109">
        <v>4</v>
      </c>
      <c r="G14" s="11"/>
      <c r="H14" s="109">
        <v>11</v>
      </c>
      <c r="I14" s="11"/>
      <c r="J14" s="109">
        <v>3</v>
      </c>
      <c r="K14" s="109">
        <v>27</v>
      </c>
      <c r="L14" s="11"/>
      <c r="M14" s="109">
        <v>5</v>
      </c>
      <c r="N14" s="11"/>
      <c r="O14" s="109">
        <v>4</v>
      </c>
      <c r="P14" s="11"/>
      <c r="Q14" s="11"/>
      <c r="R14" s="11"/>
      <c r="S14" s="109">
        <v>2</v>
      </c>
      <c r="T14" s="11"/>
      <c r="U14" s="11"/>
      <c r="V14" s="109">
        <v>1</v>
      </c>
      <c r="W14" s="109">
        <v>1</v>
      </c>
      <c r="X14" s="109">
        <v>1</v>
      </c>
      <c r="Y14" s="109">
        <v>3</v>
      </c>
      <c r="Z14" s="109">
        <v>2</v>
      </c>
      <c r="AA14" s="109">
        <v>2</v>
      </c>
      <c r="AB14" s="109">
        <v>25</v>
      </c>
      <c r="AC14" s="109">
        <v>8</v>
      </c>
      <c r="AD14" s="109">
        <v>2</v>
      </c>
      <c r="AE14" s="11"/>
      <c r="AF14" s="109">
        <v>5</v>
      </c>
      <c r="AG14" s="11">
        <f t="shared" si="0"/>
        <v>2181000</v>
      </c>
    </row>
    <row r="15" spans="2:33">
      <c r="B15" s="12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2:33">
      <c r="B16" s="2" t="s">
        <v>10</v>
      </c>
      <c r="C16" s="109">
        <v>20</v>
      </c>
      <c r="D16" s="109">
        <v>12</v>
      </c>
      <c r="E16" s="11"/>
      <c r="F16" s="11"/>
      <c r="G16" s="11"/>
      <c r="H16" s="109">
        <v>3</v>
      </c>
      <c r="I16" s="11"/>
      <c r="J16" s="11"/>
      <c r="K16" s="11"/>
      <c r="L16" s="11"/>
      <c r="M16" s="11"/>
      <c r="N16" s="11"/>
      <c r="O16" s="11"/>
      <c r="P16" s="11"/>
      <c r="Q16" s="11"/>
      <c r="R16" s="109">
        <v>8</v>
      </c>
      <c r="S16" s="109">
        <v>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f t="shared" si="0"/>
        <v>862200</v>
      </c>
    </row>
    <row r="17" spans="2:33">
      <c r="B17" s="2" t="s">
        <v>11</v>
      </c>
      <c r="C17" s="109">
        <v>39</v>
      </c>
      <c r="D17" s="109">
        <v>9</v>
      </c>
      <c r="E17" s="11"/>
      <c r="F17" s="11"/>
      <c r="G17" s="11"/>
      <c r="H17" s="109">
        <v>10</v>
      </c>
      <c r="I17" s="11"/>
      <c r="J17" s="11"/>
      <c r="K17" s="11"/>
      <c r="L17" s="11"/>
      <c r="M17" s="11"/>
      <c r="N17" s="11"/>
      <c r="O17" s="11"/>
      <c r="P17" s="109">
        <v>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f t="shared" si="0"/>
        <v>981400</v>
      </c>
    </row>
    <row r="18" spans="2:33">
      <c r="B18" s="2" t="s">
        <v>12</v>
      </c>
      <c r="C18" s="109">
        <v>23</v>
      </c>
      <c r="D18" s="11"/>
      <c r="E18" s="109">
        <v>6</v>
      </c>
      <c r="F18" s="11"/>
      <c r="G18" s="11"/>
      <c r="H18" s="11"/>
      <c r="I18" s="109">
        <v>8</v>
      </c>
      <c r="J18" s="11"/>
      <c r="K18" s="109">
        <v>20</v>
      </c>
      <c r="L18" s="11"/>
      <c r="M18" s="11"/>
      <c r="N18" s="11"/>
      <c r="O18" s="11"/>
      <c r="P18" s="109">
        <v>2</v>
      </c>
      <c r="Q18" s="11"/>
      <c r="R18" s="109">
        <v>4</v>
      </c>
      <c r="S18" s="11"/>
      <c r="T18" s="11"/>
      <c r="U18" s="11"/>
      <c r="V18" s="11"/>
      <c r="W18" s="11"/>
      <c r="X18" s="11"/>
      <c r="Y18" s="109">
        <v>1</v>
      </c>
      <c r="Z18" s="109">
        <v>1</v>
      </c>
      <c r="AA18" s="11"/>
      <c r="AB18" s="109">
        <v>30</v>
      </c>
      <c r="AC18" s="109">
        <v>2</v>
      </c>
      <c r="AD18" s="109">
        <v>4</v>
      </c>
      <c r="AE18" s="11"/>
      <c r="AF18" s="109">
        <v>8</v>
      </c>
      <c r="AG18" s="11">
        <f t="shared" si="0"/>
        <v>896500</v>
      </c>
    </row>
    <row r="19" spans="2:33">
      <c r="B19" s="2" t="s">
        <v>13</v>
      </c>
      <c r="C19" s="109">
        <v>44</v>
      </c>
      <c r="D19" s="11"/>
      <c r="E19" s="109">
        <v>24</v>
      </c>
      <c r="F19" s="11"/>
      <c r="G19" s="11"/>
      <c r="H19" s="109">
        <v>3</v>
      </c>
      <c r="I19" s="11"/>
      <c r="J19" s="11"/>
      <c r="K19" s="109">
        <v>33</v>
      </c>
      <c r="L19" s="109">
        <v>4</v>
      </c>
      <c r="M19" s="11"/>
      <c r="N19" s="11"/>
      <c r="O19" s="11"/>
      <c r="P19" s="109">
        <v>3</v>
      </c>
      <c r="Q19" s="11"/>
      <c r="R19" s="11"/>
      <c r="S19" s="109">
        <v>4</v>
      </c>
      <c r="T19" s="11"/>
      <c r="U19" s="11"/>
      <c r="V19" s="11"/>
      <c r="W19" s="11"/>
      <c r="X19" s="11"/>
      <c r="Y19" s="109">
        <v>2</v>
      </c>
      <c r="Z19" s="11"/>
      <c r="AA19" s="11"/>
      <c r="AB19" s="11"/>
      <c r="AC19" s="11"/>
      <c r="AD19" s="11"/>
      <c r="AE19" s="11"/>
      <c r="AF19" s="11"/>
      <c r="AG19" s="11">
        <f t="shared" si="0"/>
        <v>1559000</v>
      </c>
    </row>
    <row r="20" spans="2:33">
      <c r="B20" s="5" t="s">
        <v>14</v>
      </c>
      <c r="C20" s="110">
        <v>35</v>
      </c>
      <c r="D20" s="23"/>
      <c r="E20" s="23"/>
      <c r="F20" s="23"/>
      <c r="G20" s="23"/>
      <c r="H20" s="23"/>
      <c r="I20" s="23"/>
      <c r="J20" s="23"/>
      <c r="K20" s="110">
        <v>12</v>
      </c>
      <c r="L20" s="23"/>
      <c r="M20" s="110">
        <v>3</v>
      </c>
      <c r="N20" s="23"/>
      <c r="O20" s="110">
        <v>3</v>
      </c>
      <c r="P20" s="23"/>
      <c r="Q20" s="23"/>
      <c r="R20" s="23"/>
      <c r="S20" s="23"/>
      <c r="T20" s="23"/>
      <c r="U20" s="23"/>
      <c r="V20" s="23"/>
      <c r="W20" s="23"/>
      <c r="X20" s="23"/>
      <c r="Y20" s="110">
        <v>1</v>
      </c>
      <c r="Z20" s="110">
        <v>1</v>
      </c>
      <c r="AA20" s="23"/>
      <c r="AB20" s="23"/>
      <c r="AC20" s="23"/>
      <c r="AD20" s="23"/>
      <c r="AE20" s="23"/>
      <c r="AF20" s="23"/>
      <c r="AG20" s="23">
        <f t="shared" si="0"/>
        <v>679500</v>
      </c>
    </row>
    <row r="21" spans="2:33" ht="18.75" customHeight="1">
      <c r="B21" s="14" t="s">
        <v>15</v>
      </c>
      <c r="C21" s="15">
        <f t="shared" ref="C21:L21" si="1">SUM(C6:C20)</f>
        <v>724</v>
      </c>
      <c r="D21" s="15">
        <f t="shared" si="1"/>
        <v>42</v>
      </c>
      <c r="E21" s="15">
        <f t="shared" si="1"/>
        <v>222</v>
      </c>
      <c r="F21" s="15">
        <f t="shared" si="1"/>
        <v>13</v>
      </c>
      <c r="G21" s="15">
        <f>SUM(G6:G20)</f>
        <v>6</v>
      </c>
      <c r="H21" s="15">
        <f t="shared" si="1"/>
        <v>122</v>
      </c>
      <c r="I21" s="15">
        <f t="shared" si="1"/>
        <v>15</v>
      </c>
      <c r="J21" s="15">
        <f t="shared" si="1"/>
        <v>13</v>
      </c>
      <c r="K21" s="15">
        <f t="shared" si="1"/>
        <v>529</v>
      </c>
      <c r="L21" s="15">
        <f t="shared" si="1"/>
        <v>28</v>
      </c>
      <c r="M21" s="15">
        <f t="shared" ref="M21:Q21" si="2">SUM(M6:M20)</f>
        <v>13</v>
      </c>
      <c r="N21" s="15">
        <f t="shared" si="2"/>
        <v>7</v>
      </c>
      <c r="O21" s="15">
        <f t="shared" si="2"/>
        <v>7</v>
      </c>
      <c r="P21" s="15">
        <f t="shared" si="2"/>
        <v>26</v>
      </c>
      <c r="Q21" s="15">
        <f t="shared" si="2"/>
        <v>4</v>
      </c>
      <c r="R21" s="15">
        <f t="shared" ref="R21" si="3">SUM(R6:R20)</f>
        <v>30</v>
      </c>
      <c r="S21" s="15">
        <f t="shared" ref="S21" si="4">SUM(S6:S20)</f>
        <v>16</v>
      </c>
      <c r="T21" s="15">
        <f t="shared" ref="T21" si="5">SUM(T6:T20)</f>
        <v>1</v>
      </c>
      <c r="U21" s="15">
        <f t="shared" ref="U21" si="6">SUM(U6:U20)</f>
        <v>13</v>
      </c>
      <c r="V21" s="15">
        <f t="shared" ref="V21" si="7">SUM(V6:V20)</f>
        <v>12</v>
      </c>
      <c r="W21" s="15">
        <f t="shared" ref="W21" si="8">SUM(W6:W20)</f>
        <v>2</v>
      </c>
      <c r="X21" s="15">
        <f t="shared" ref="X21" si="9">SUM(X6:X20)</f>
        <v>1</v>
      </c>
      <c r="Y21" s="15">
        <f t="shared" ref="Y21" si="10">SUM(Y6:Y20)</f>
        <v>28</v>
      </c>
      <c r="Z21" s="15">
        <f t="shared" ref="Z21" si="11">SUM(Z6:Z20)</f>
        <v>25</v>
      </c>
      <c r="AA21" s="15">
        <f t="shared" ref="AA21" si="12">SUM(AA6:AA20)</f>
        <v>8</v>
      </c>
      <c r="AB21" s="15">
        <f t="shared" ref="AB21" si="13">SUM(AB6:AB20)</f>
        <v>55</v>
      </c>
      <c r="AC21" s="15">
        <f t="shared" ref="AC21" si="14">SUM(AC6:AC20)</f>
        <v>21</v>
      </c>
      <c r="AD21" s="15">
        <f t="shared" ref="AD21" si="15">SUM(AD6:AD20)</f>
        <v>27</v>
      </c>
      <c r="AE21" s="15">
        <f>SUM(AE6:AE20)</f>
        <v>1</v>
      </c>
      <c r="AF21" s="15">
        <f>SUM(AF6:AF20)</f>
        <v>61</v>
      </c>
      <c r="AG21" s="37">
        <f>SUM(AG6:AG20)</f>
        <v>25764300</v>
      </c>
    </row>
  </sheetData>
  <sheetProtection password="CEF5" sheet="1" objects="1" scenarios="1" selectLockedCells="1" selectUnlockedCells="1"/>
  <mergeCells count="6">
    <mergeCell ref="B3:B5"/>
    <mergeCell ref="AG3:AG5"/>
    <mergeCell ref="E3:F3"/>
    <mergeCell ref="L3:M3"/>
    <mergeCell ref="N3:O3"/>
    <mergeCell ref="P3:Q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N19"/>
  <sheetViews>
    <sheetView showGridLines="0" workbookViewId="0"/>
  </sheetViews>
  <sheetFormatPr defaultRowHeight="16.5"/>
  <cols>
    <col min="1" max="1" width="9" style="13"/>
    <col min="2" max="2" width="15" style="13" customWidth="1"/>
    <col min="3" max="7" width="10" style="16" customWidth="1"/>
    <col min="8" max="8" width="12.5" style="16" customWidth="1"/>
    <col min="9" max="9" width="9" style="13"/>
    <col min="10" max="10" width="7.5" style="13" customWidth="1"/>
    <col min="11" max="11" width="18.75" style="13" customWidth="1"/>
    <col min="12" max="12" width="10" style="13" customWidth="1"/>
    <col min="13" max="14" width="12.5" style="16" customWidth="1"/>
    <col min="15" max="16384" width="9" style="13"/>
  </cols>
  <sheetData>
    <row r="3" spans="2:14" ht="18.75" customHeight="1">
      <c r="B3" s="28" t="s">
        <v>239</v>
      </c>
      <c r="C3" s="30" t="s">
        <v>106</v>
      </c>
      <c r="D3" s="30" t="s">
        <v>66</v>
      </c>
      <c r="E3" s="30" t="s">
        <v>67</v>
      </c>
      <c r="F3" s="30" t="s">
        <v>68</v>
      </c>
      <c r="G3" s="30" t="s">
        <v>69</v>
      </c>
      <c r="H3" s="30" t="s">
        <v>128</v>
      </c>
      <c r="J3" s="120" t="s">
        <v>129</v>
      </c>
      <c r="K3" s="120"/>
      <c r="L3" s="31" t="s">
        <v>130</v>
      </c>
      <c r="M3" s="31" t="s">
        <v>131</v>
      </c>
      <c r="N3" s="31" t="s">
        <v>133</v>
      </c>
    </row>
    <row r="4" spans="2:14">
      <c r="B4" s="4" t="s">
        <v>0</v>
      </c>
      <c r="C4" s="112"/>
      <c r="D4" s="112"/>
      <c r="E4" s="22">
        <v>2</v>
      </c>
      <c r="F4" s="112"/>
      <c r="G4" s="22">
        <v>2</v>
      </c>
      <c r="H4" s="22">
        <f>G4*M4</f>
        <v>760000</v>
      </c>
      <c r="J4" s="39" t="s">
        <v>110</v>
      </c>
      <c r="K4" s="39" t="s">
        <v>111</v>
      </c>
      <c r="L4" s="39" t="s">
        <v>126</v>
      </c>
      <c r="M4" s="40">
        <v>380000</v>
      </c>
      <c r="N4" s="40"/>
    </row>
    <row r="5" spans="2:14">
      <c r="B5" s="2" t="s">
        <v>1</v>
      </c>
      <c r="C5" s="18"/>
      <c r="D5" s="11">
        <v>1</v>
      </c>
      <c r="E5" s="11">
        <v>12</v>
      </c>
      <c r="F5" s="59">
        <v>1</v>
      </c>
      <c r="G5" s="11">
        <v>14</v>
      </c>
      <c r="H5" s="11">
        <f>13*M6+N6</f>
        <v>6660000</v>
      </c>
      <c r="J5" s="39" t="s">
        <v>112</v>
      </c>
      <c r="K5" s="41" t="s">
        <v>132</v>
      </c>
      <c r="L5" s="39" t="s">
        <v>121</v>
      </c>
      <c r="M5" s="40">
        <v>380000</v>
      </c>
      <c r="N5" s="44">
        <v>430000</v>
      </c>
    </row>
    <row r="6" spans="2:14">
      <c r="B6" s="12" t="s">
        <v>2</v>
      </c>
      <c r="C6" s="18"/>
      <c r="D6" s="18"/>
      <c r="E6" s="35">
        <v>25</v>
      </c>
      <c r="F6" s="18"/>
      <c r="G6" s="35">
        <v>25</v>
      </c>
      <c r="H6" s="18"/>
      <c r="J6" s="39" t="s">
        <v>113</v>
      </c>
      <c r="K6" s="39" t="s">
        <v>114</v>
      </c>
      <c r="L6" s="39" t="s">
        <v>122</v>
      </c>
      <c r="M6" s="40">
        <v>480000</v>
      </c>
      <c r="N6" s="42">
        <v>420000</v>
      </c>
    </row>
    <row r="7" spans="2:14">
      <c r="B7" s="2" t="s">
        <v>3</v>
      </c>
      <c r="C7" s="18"/>
      <c r="D7" s="18"/>
      <c r="E7" s="11">
        <v>2</v>
      </c>
      <c r="F7" s="18"/>
      <c r="G7" s="11">
        <v>2</v>
      </c>
      <c r="H7" s="11">
        <f>G7*M4</f>
        <v>760000</v>
      </c>
      <c r="J7" s="39" t="s">
        <v>115</v>
      </c>
      <c r="K7" s="41" t="s">
        <v>116</v>
      </c>
      <c r="L7" s="39" t="s">
        <v>123</v>
      </c>
      <c r="M7" s="40">
        <v>490000</v>
      </c>
      <c r="N7" s="43">
        <v>430000</v>
      </c>
    </row>
    <row r="8" spans="2:14">
      <c r="B8" s="2" t="s">
        <v>4</v>
      </c>
      <c r="C8" s="18"/>
      <c r="D8" s="18"/>
      <c r="E8" s="11">
        <v>2</v>
      </c>
      <c r="F8" s="18"/>
      <c r="G8" s="11">
        <v>2</v>
      </c>
      <c r="H8" s="11">
        <f>G8*M4</f>
        <v>760000</v>
      </c>
      <c r="J8" s="39" t="s">
        <v>117</v>
      </c>
      <c r="K8" s="39" t="s">
        <v>118</v>
      </c>
      <c r="L8" s="39" t="s">
        <v>124</v>
      </c>
      <c r="M8" s="121">
        <v>580000</v>
      </c>
      <c r="N8" s="49">
        <v>650000</v>
      </c>
    </row>
    <row r="9" spans="2:14">
      <c r="B9" s="2" t="s">
        <v>5</v>
      </c>
      <c r="C9" s="18"/>
      <c r="D9" s="11">
        <v>2</v>
      </c>
      <c r="E9" s="11">
        <v>25</v>
      </c>
      <c r="F9" s="60">
        <v>1</v>
      </c>
      <c r="G9" s="11">
        <v>28</v>
      </c>
      <c r="H9" s="11">
        <f>27*M7+N7</f>
        <v>13660000</v>
      </c>
      <c r="J9" s="39" t="s">
        <v>119</v>
      </c>
      <c r="K9" s="39" t="s">
        <v>120</v>
      </c>
      <c r="L9" s="39" t="s">
        <v>125</v>
      </c>
      <c r="M9" s="121"/>
      <c r="N9" s="40"/>
    </row>
    <row r="10" spans="2:14">
      <c r="B10" s="2" t="s">
        <v>6</v>
      </c>
      <c r="C10" s="18"/>
      <c r="D10" s="18"/>
      <c r="E10" s="11">
        <v>4</v>
      </c>
      <c r="F10" s="18"/>
      <c r="G10" s="11">
        <v>4</v>
      </c>
      <c r="H10" s="11">
        <f>G10*M4</f>
        <v>1520000</v>
      </c>
    </row>
    <row r="11" spans="2:14">
      <c r="B11" s="12" t="s">
        <v>7</v>
      </c>
      <c r="C11" s="18"/>
      <c r="D11" s="18"/>
      <c r="E11" s="35">
        <v>14</v>
      </c>
      <c r="F11" s="18"/>
      <c r="G11" s="35">
        <v>14</v>
      </c>
      <c r="H11" s="18"/>
    </row>
    <row r="12" spans="2:14">
      <c r="B12" s="2" t="s">
        <v>8</v>
      </c>
      <c r="C12" s="61">
        <v>1</v>
      </c>
      <c r="D12" s="18"/>
      <c r="E12" s="11">
        <v>13</v>
      </c>
      <c r="F12" s="18"/>
      <c r="G12" s="11">
        <v>14</v>
      </c>
      <c r="H12" s="11">
        <f>13*M5+N5</f>
        <v>5370000</v>
      </c>
    </row>
    <row r="13" spans="2:14">
      <c r="B13" s="12" t="s">
        <v>9</v>
      </c>
      <c r="C13" s="18"/>
      <c r="D13" s="18"/>
      <c r="E13" s="35">
        <v>13</v>
      </c>
      <c r="F13" s="18"/>
      <c r="G13" s="35">
        <v>13</v>
      </c>
      <c r="H13" s="18"/>
    </row>
    <row r="14" spans="2:14">
      <c r="B14" s="2" t="s">
        <v>10</v>
      </c>
      <c r="C14" s="18"/>
      <c r="D14" s="18"/>
      <c r="E14" s="11">
        <v>4</v>
      </c>
      <c r="F14" s="18"/>
      <c r="G14" s="11">
        <v>4</v>
      </c>
      <c r="H14" s="11">
        <f>G14*M4</f>
        <v>1520000</v>
      </c>
    </row>
    <row r="15" spans="2:14">
      <c r="B15" s="2" t="s">
        <v>11</v>
      </c>
      <c r="C15" s="18"/>
      <c r="D15" s="18"/>
      <c r="E15" s="11">
        <v>7</v>
      </c>
      <c r="F15" s="18"/>
      <c r="G15" s="11">
        <v>7</v>
      </c>
      <c r="H15" s="11">
        <f>G15*M8</f>
        <v>4060000</v>
      </c>
    </row>
    <row r="16" spans="2:14">
      <c r="B16" s="12" t="s">
        <v>12</v>
      </c>
      <c r="C16" s="18"/>
      <c r="D16" s="18"/>
      <c r="E16" s="35">
        <v>4</v>
      </c>
      <c r="F16" s="18"/>
      <c r="G16" s="35">
        <v>4</v>
      </c>
      <c r="H16" s="18"/>
    </row>
    <row r="17" spans="2:14">
      <c r="B17" s="2" t="s">
        <v>13</v>
      </c>
      <c r="C17" s="62">
        <v>1</v>
      </c>
      <c r="D17" s="18"/>
      <c r="E17" s="11">
        <v>14</v>
      </c>
      <c r="F17" s="18"/>
      <c r="G17" s="11">
        <v>15</v>
      </c>
      <c r="H17" s="11">
        <f>14*M8+N8</f>
        <v>8770000</v>
      </c>
      <c r="M17" s="13"/>
      <c r="N17" s="13"/>
    </row>
    <row r="18" spans="2:14">
      <c r="B18" s="17" t="s">
        <v>14</v>
      </c>
      <c r="C18" s="19"/>
      <c r="D18" s="19"/>
      <c r="E18" s="36">
        <v>4</v>
      </c>
      <c r="F18" s="19"/>
      <c r="G18" s="36">
        <v>4</v>
      </c>
      <c r="H18" s="19"/>
      <c r="M18" s="13"/>
      <c r="N18" s="13"/>
    </row>
    <row r="19" spans="2:14" ht="18.75" customHeight="1">
      <c r="B19" s="14" t="s">
        <v>15</v>
      </c>
      <c r="C19" s="15">
        <f>SUM(C4:C18)</f>
        <v>2</v>
      </c>
      <c r="D19" s="15">
        <f>SUM(D4:D18)</f>
        <v>3</v>
      </c>
      <c r="E19" s="15">
        <f t="shared" ref="E19:H19" si="0">SUM(E4:E18)</f>
        <v>145</v>
      </c>
      <c r="F19" s="15">
        <f>SUM(F4:F18)</f>
        <v>2</v>
      </c>
      <c r="G19" s="15">
        <f t="shared" si="0"/>
        <v>152</v>
      </c>
      <c r="H19" s="15">
        <f t="shared" si="0"/>
        <v>43840000</v>
      </c>
      <c r="M19" s="13"/>
      <c r="N19" s="13"/>
    </row>
  </sheetData>
  <sheetProtection password="CEF5" sheet="1" objects="1" scenarios="1" selectLockedCells="1" selectUnlockedCells="1"/>
  <mergeCells count="2">
    <mergeCell ref="M8:M9"/>
    <mergeCell ref="J3:K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G19"/>
  <sheetViews>
    <sheetView showGridLines="0" workbookViewId="0"/>
  </sheetViews>
  <sheetFormatPr defaultRowHeight="16.5"/>
  <cols>
    <col min="1" max="1" width="9" style="1"/>
    <col min="2" max="2" width="15" style="1" customWidth="1"/>
    <col min="3" max="3" width="10" style="10" customWidth="1"/>
    <col min="4" max="4" width="12.5" style="10" customWidth="1"/>
    <col min="5" max="5" width="9" style="1"/>
    <col min="6" max="6" width="15" style="1" customWidth="1"/>
    <col min="7" max="7" width="12.5" style="1" customWidth="1"/>
    <col min="8" max="16384" width="9" style="1"/>
  </cols>
  <sheetData>
    <row r="3" spans="2:7" ht="18.75" customHeight="1">
      <c r="B3" s="113" t="s">
        <v>240</v>
      </c>
      <c r="C3" s="33" t="s">
        <v>109</v>
      </c>
      <c r="D3" s="33" t="s">
        <v>127</v>
      </c>
      <c r="F3" s="33"/>
      <c r="G3" s="48" t="s">
        <v>145</v>
      </c>
    </row>
    <row r="4" spans="2:7">
      <c r="B4" s="4" t="s">
        <v>0</v>
      </c>
      <c r="C4" s="6">
        <v>80</v>
      </c>
      <c r="D4" s="6">
        <f>$C$3*C4</f>
        <v>200000</v>
      </c>
      <c r="F4" s="4" t="s">
        <v>0</v>
      </c>
      <c r="G4" s="45" t="s">
        <v>142</v>
      </c>
    </row>
    <row r="5" spans="2:7">
      <c r="B5" s="12" t="s">
        <v>1</v>
      </c>
      <c r="C5" s="18"/>
      <c r="D5" s="18"/>
      <c r="F5" s="12" t="s">
        <v>1</v>
      </c>
      <c r="G5" s="12"/>
    </row>
    <row r="6" spans="2:7">
      <c r="B6" s="2" t="s">
        <v>2</v>
      </c>
      <c r="C6" s="11">
        <v>660</v>
      </c>
      <c r="D6" s="11">
        <f t="shared" ref="D6:D18" si="0">$C$3*C6</f>
        <v>1650000</v>
      </c>
      <c r="F6" s="2" t="s">
        <v>2</v>
      </c>
      <c r="G6" s="46" t="s">
        <v>141</v>
      </c>
    </row>
    <row r="7" spans="2:7">
      <c r="B7" s="12" t="s">
        <v>3</v>
      </c>
      <c r="C7" s="18"/>
      <c r="D7" s="18"/>
      <c r="F7" s="12" t="s">
        <v>3</v>
      </c>
      <c r="G7" s="12"/>
    </row>
    <row r="8" spans="2:7">
      <c r="B8" s="12" t="s">
        <v>4</v>
      </c>
      <c r="C8" s="18"/>
      <c r="D8" s="18"/>
      <c r="F8" s="12" t="s">
        <v>4</v>
      </c>
      <c r="G8" s="12"/>
    </row>
    <row r="9" spans="2:7">
      <c r="B9" s="2" t="s">
        <v>5</v>
      </c>
      <c r="C9" s="7">
        <v>720</v>
      </c>
      <c r="D9" s="7">
        <f t="shared" si="0"/>
        <v>1800000</v>
      </c>
      <c r="F9" s="2" t="s">
        <v>5</v>
      </c>
      <c r="G9" s="46" t="s">
        <v>137</v>
      </c>
    </row>
    <row r="10" spans="2:7">
      <c r="B10" s="2" t="s">
        <v>6</v>
      </c>
      <c r="C10" s="7">
        <v>120</v>
      </c>
      <c r="D10" s="7">
        <f t="shared" si="0"/>
        <v>300000</v>
      </c>
      <c r="F10" s="2" t="s">
        <v>6</v>
      </c>
      <c r="G10" s="46" t="s">
        <v>144</v>
      </c>
    </row>
    <row r="11" spans="2:7">
      <c r="B11" s="2" t="s">
        <v>7</v>
      </c>
      <c r="C11" s="7">
        <v>190</v>
      </c>
      <c r="D11" s="7">
        <f t="shared" si="0"/>
        <v>475000</v>
      </c>
      <c r="F11" s="2" t="s">
        <v>7</v>
      </c>
      <c r="G11" s="46" t="s">
        <v>146</v>
      </c>
    </row>
    <row r="12" spans="2:7">
      <c r="B12" s="2" t="s">
        <v>8</v>
      </c>
      <c r="C12" s="7">
        <v>560</v>
      </c>
      <c r="D12" s="7">
        <f t="shared" si="0"/>
        <v>1400000</v>
      </c>
      <c r="F12" s="2" t="s">
        <v>8</v>
      </c>
      <c r="G12" s="46" t="s">
        <v>147</v>
      </c>
    </row>
    <row r="13" spans="2:7">
      <c r="B13" s="12" t="s">
        <v>9</v>
      </c>
      <c r="C13" s="18"/>
      <c r="D13" s="18"/>
      <c r="F13" s="12" t="s">
        <v>9</v>
      </c>
      <c r="G13" s="12"/>
    </row>
    <row r="14" spans="2:7">
      <c r="B14" s="2" t="s">
        <v>10</v>
      </c>
      <c r="C14" s="7">
        <v>70</v>
      </c>
      <c r="D14" s="7">
        <f t="shared" si="0"/>
        <v>175000</v>
      </c>
      <c r="F14" s="2" t="s">
        <v>10</v>
      </c>
      <c r="G14" s="46" t="s">
        <v>143</v>
      </c>
    </row>
    <row r="15" spans="2:7">
      <c r="B15" s="2" t="s">
        <v>11</v>
      </c>
      <c r="C15" s="7">
        <v>280</v>
      </c>
      <c r="D15" s="7">
        <f t="shared" si="0"/>
        <v>700000</v>
      </c>
      <c r="F15" s="2" t="s">
        <v>11</v>
      </c>
      <c r="G15" s="46" t="s">
        <v>139</v>
      </c>
    </row>
    <row r="16" spans="2:7">
      <c r="B16" s="2" t="s">
        <v>12</v>
      </c>
      <c r="C16" s="7">
        <v>150</v>
      </c>
      <c r="D16" s="7">
        <f t="shared" si="0"/>
        <v>375000</v>
      </c>
      <c r="F16" s="2" t="s">
        <v>12</v>
      </c>
      <c r="G16" s="46" t="s">
        <v>138</v>
      </c>
    </row>
    <row r="17" spans="2:7">
      <c r="B17" s="2" t="s">
        <v>13</v>
      </c>
      <c r="C17" s="7">
        <v>580</v>
      </c>
      <c r="D17" s="7">
        <f t="shared" si="0"/>
        <v>1450000</v>
      </c>
      <c r="F17" s="2" t="s">
        <v>13</v>
      </c>
      <c r="G17" s="46" t="s">
        <v>140</v>
      </c>
    </row>
    <row r="18" spans="2:7">
      <c r="B18" s="5" t="s">
        <v>14</v>
      </c>
      <c r="C18" s="8">
        <v>150</v>
      </c>
      <c r="D18" s="8">
        <f t="shared" si="0"/>
        <v>375000</v>
      </c>
      <c r="F18" s="5" t="s">
        <v>14</v>
      </c>
      <c r="G18" s="47" t="s">
        <v>141</v>
      </c>
    </row>
    <row r="19" spans="2:7" ht="18.75" customHeight="1">
      <c r="B19" s="3" t="s">
        <v>15</v>
      </c>
      <c r="C19" s="9">
        <f>SUM(C4:C18)</f>
        <v>3560</v>
      </c>
      <c r="D19" s="32">
        <f>SUM(D4:D18)</f>
        <v>8900000</v>
      </c>
      <c r="F19" s="122"/>
      <c r="G19" s="123"/>
    </row>
  </sheetData>
  <sheetProtection password="CEF5" sheet="1" objects="1" scenarios="1" selectLockedCells="1" selectUnlockedCells="1"/>
  <mergeCells count="1">
    <mergeCell ref="F19:G19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D20"/>
  <sheetViews>
    <sheetView showGridLines="0" workbookViewId="0"/>
  </sheetViews>
  <sheetFormatPr defaultRowHeight="16.5"/>
  <cols>
    <col min="1" max="1" width="9" style="13"/>
    <col min="2" max="2" width="15" style="13" customWidth="1"/>
    <col min="3" max="3" width="10" style="16" customWidth="1"/>
    <col min="4" max="4" width="12.5" style="16" customWidth="1"/>
    <col min="5" max="16384" width="9" style="1"/>
  </cols>
  <sheetData>
    <row r="3" spans="2:4" s="1" customFormat="1" ht="18.75" customHeight="1">
      <c r="B3" s="51" t="s">
        <v>151</v>
      </c>
      <c r="C3" s="50" t="s">
        <v>157</v>
      </c>
      <c r="D3" s="50" t="s">
        <v>155</v>
      </c>
    </row>
    <row r="4" spans="2:4" s="1" customFormat="1">
      <c r="B4" s="4" t="s">
        <v>0</v>
      </c>
      <c r="C4" s="22">
        <v>81</v>
      </c>
      <c r="D4" s="22">
        <f>$D$20*C4/$C$19</f>
        <v>87708.560929755593</v>
      </c>
    </row>
    <row r="5" spans="2:4" s="1" customFormat="1">
      <c r="B5" s="2" t="s">
        <v>1</v>
      </c>
      <c r="C5" s="11">
        <v>488</v>
      </c>
      <c r="D5" s="11">
        <f>$D$20*C5/$C$19</f>
        <v>528417.00905828062</v>
      </c>
    </row>
    <row r="6" spans="2:4" s="1" customFormat="1">
      <c r="B6" s="2" t="s">
        <v>2</v>
      </c>
      <c r="C6" s="11">
        <v>931</v>
      </c>
      <c r="D6" s="11">
        <f t="shared" ref="D6:D17" si="0">$D$20*C6/$C$19</f>
        <v>1008107.0398222526</v>
      </c>
    </row>
    <row r="7" spans="2:4" s="1" customFormat="1">
      <c r="B7" s="2" t="s">
        <v>3</v>
      </c>
      <c r="C7" s="11">
        <v>98</v>
      </c>
      <c r="D7" s="11">
        <f t="shared" si="0"/>
        <v>106116.53050760554</v>
      </c>
    </row>
    <row r="8" spans="2:4" s="1" customFormat="1">
      <c r="B8" s="2" t="s">
        <v>4</v>
      </c>
      <c r="C8" s="11">
        <v>76</v>
      </c>
      <c r="D8" s="11">
        <f t="shared" si="0"/>
        <v>82294.452230387964</v>
      </c>
    </row>
    <row r="9" spans="2:4" s="1" customFormat="1">
      <c r="B9" s="2" t="s">
        <v>5</v>
      </c>
      <c r="C9" s="11">
        <v>1186</v>
      </c>
      <c r="D9" s="11">
        <f t="shared" si="0"/>
        <v>1284226.5834900017</v>
      </c>
    </row>
    <row r="10" spans="2:4" s="1" customFormat="1">
      <c r="B10" s="2" t="s">
        <v>6</v>
      </c>
      <c r="C10" s="11">
        <v>136</v>
      </c>
      <c r="D10" s="11">
        <f t="shared" si="0"/>
        <v>147263.75662279953</v>
      </c>
    </row>
    <row r="11" spans="2:4" s="1" customFormat="1">
      <c r="B11" s="2" t="s">
        <v>7</v>
      </c>
      <c r="C11" s="11">
        <v>499</v>
      </c>
      <c r="D11" s="11">
        <f t="shared" si="0"/>
        <v>540328.04819688946</v>
      </c>
    </row>
    <row r="12" spans="2:4" s="1" customFormat="1">
      <c r="B12" s="2" t="s">
        <v>8</v>
      </c>
      <c r="C12" s="11">
        <v>595</v>
      </c>
      <c r="D12" s="11">
        <f t="shared" si="0"/>
        <v>644278.93522474787</v>
      </c>
    </row>
    <row r="13" spans="2:4" s="1" customFormat="1">
      <c r="B13" s="2" t="s">
        <v>9</v>
      </c>
      <c r="C13" s="11">
        <v>535</v>
      </c>
      <c r="D13" s="11">
        <f t="shared" si="0"/>
        <v>579309.63083233638</v>
      </c>
    </row>
    <row r="14" spans="2:4" s="1" customFormat="1">
      <c r="B14" s="2" t="s">
        <v>10</v>
      </c>
      <c r="C14" s="11">
        <v>63</v>
      </c>
      <c r="D14" s="11">
        <f t="shared" si="0"/>
        <v>68217.769612032134</v>
      </c>
    </row>
    <row r="15" spans="2:4" s="1" customFormat="1">
      <c r="B15" s="2" t="s">
        <v>11</v>
      </c>
      <c r="C15" s="11">
        <v>294</v>
      </c>
      <c r="D15" s="11">
        <f t="shared" si="0"/>
        <v>318349.59152281663</v>
      </c>
    </row>
    <row r="16" spans="2:4" s="1" customFormat="1">
      <c r="B16" s="2" t="s">
        <v>12</v>
      </c>
      <c r="C16" s="11">
        <v>174</v>
      </c>
      <c r="D16" s="11">
        <f t="shared" si="0"/>
        <v>188410.9827379935</v>
      </c>
    </row>
    <row r="17" spans="2:4" s="1" customFormat="1">
      <c r="B17" s="2" t="s">
        <v>13</v>
      </c>
      <c r="C17" s="11">
        <v>543</v>
      </c>
      <c r="D17" s="11">
        <f t="shared" si="0"/>
        <v>587972.20475132461</v>
      </c>
    </row>
    <row r="18" spans="2:4" s="1" customFormat="1">
      <c r="B18" s="5" t="s">
        <v>14</v>
      </c>
      <c r="C18" s="23">
        <v>152</v>
      </c>
      <c r="D18" s="23">
        <f>$D$20*C18/$C$19</f>
        <v>164588.90446077593</v>
      </c>
    </row>
    <row r="19" spans="2:4" s="1" customFormat="1" ht="18.75" customHeight="1">
      <c r="B19" s="51" t="s">
        <v>156</v>
      </c>
      <c r="C19" s="37">
        <f>SUM(C4:C18)</f>
        <v>5851</v>
      </c>
      <c r="D19" s="52">
        <f>SUM(D4:D18)</f>
        <v>6335590.0000000009</v>
      </c>
    </row>
    <row r="20" spans="2:4">
      <c r="D20" s="53">
        <v>6335590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G19"/>
  <sheetViews>
    <sheetView showGridLines="0" workbookViewId="0"/>
  </sheetViews>
  <sheetFormatPr defaultRowHeight="16.5"/>
  <cols>
    <col min="1" max="1" width="9" style="13"/>
    <col min="2" max="2" width="15" style="13" customWidth="1"/>
    <col min="3" max="4" width="12.5" style="16" customWidth="1"/>
    <col min="5" max="5" width="10" style="16" customWidth="1"/>
    <col min="6" max="7" width="12.5" style="16" customWidth="1"/>
    <col min="8" max="16384" width="9" style="1"/>
  </cols>
  <sheetData>
    <row r="3" spans="1:7" ht="18.75" customHeight="1">
      <c r="A3" s="1"/>
      <c r="B3" s="51"/>
      <c r="C3" s="50" t="s">
        <v>158</v>
      </c>
      <c r="D3" s="50" t="s">
        <v>159</v>
      </c>
      <c r="E3" s="50" t="s">
        <v>160</v>
      </c>
      <c r="F3" s="50" t="s">
        <v>162</v>
      </c>
      <c r="G3" s="50" t="s">
        <v>163</v>
      </c>
    </row>
    <row r="4" spans="1:7">
      <c r="A4" s="1"/>
      <c r="B4" s="4" t="s">
        <v>0</v>
      </c>
      <c r="C4" s="22">
        <v>40000</v>
      </c>
      <c r="D4" s="22">
        <v>40000</v>
      </c>
      <c r="E4" s="54">
        <f>C4/$C$19</f>
        <v>1.0088272383354351E-2</v>
      </c>
      <c r="F4" s="22">
        <f>E4*$D$19</f>
        <v>16292.559899117276</v>
      </c>
      <c r="G4" s="22">
        <f>F4-D4</f>
        <v>-23707.440100882726</v>
      </c>
    </row>
    <row r="5" spans="1:7">
      <c r="A5" s="1"/>
      <c r="B5" s="2" t="s">
        <v>1</v>
      </c>
      <c r="C5" s="11">
        <v>480000</v>
      </c>
      <c r="D5" s="57" t="s">
        <v>161</v>
      </c>
      <c r="E5" s="55">
        <f>C5/$C$19</f>
        <v>0.12105926860025221</v>
      </c>
      <c r="F5" s="11">
        <f>E5*$D$19</f>
        <v>195510.71878940731</v>
      </c>
      <c r="G5" s="11">
        <f>F5</f>
        <v>195510.71878940731</v>
      </c>
    </row>
    <row r="6" spans="1:7">
      <c r="A6" s="1"/>
      <c r="B6" s="2" t="s">
        <v>2</v>
      </c>
      <c r="C6" s="11">
        <v>500000</v>
      </c>
      <c r="D6" s="11">
        <v>500000</v>
      </c>
      <c r="E6" s="55">
        <f t="shared" ref="E6:E17" si="0">C6/$C$19</f>
        <v>0.12610340479192939</v>
      </c>
      <c r="F6" s="11">
        <f t="shared" ref="F6:F17" si="1">E6*$D$19</f>
        <v>203656.99873896595</v>
      </c>
      <c r="G6" s="11">
        <f t="shared" ref="G6:G13" si="2">F6-D6</f>
        <v>-296343.00126103405</v>
      </c>
    </row>
    <row r="7" spans="1:7">
      <c r="A7" s="1"/>
      <c r="B7" s="2" t="s">
        <v>3</v>
      </c>
      <c r="C7" s="11">
        <v>25000</v>
      </c>
      <c r="D7" s="11">
        <v>25000</v>
      </c>
      <c r="E7" s="55">
        <f t="shared" si="0"/>
        <v>6.3051702395964691E-3</v>
      </c>
      <c r="F7" s="11">
        <f t="shared" si="1"/>
        <v>10182.849936948298</v>
      </c>
      <c r="G7" s="11">
        <f t="shared" si="2"/>
        <v>-14817.150063051702</v>
      </c>
    </row>
    <row r="8" spans="1:7">
      <c r="A8" s="1"/>
      <c r="B8" s="2" t="s">
        <v>4</v>
      </c>
      <c r="C8" s="11">
        <v>20000</v>
      </c>
      <c r="D8" s="11">
        <v>20000</v>
      </c>
      <c r="E8" s="55">
        <f t="shared" si="0"/>
        <v>5.0441361916771753E-3</v>
      </c>
      <c r="F8" s="11">
        <f t="shared" si="1"/>
        <v>8146.2799495586378</v>
      </c>
      <c r="G8" s="11">
        <f t="shared" si="2"/>
        <v>-11853.720050441363</v>
      </c>
    </row>
    <row r="9" spans="1:7">
      <c r="A9" s="1"/>
      <c r="B9" s="2" t="s">
        <v>5</v>
      </c>
      <c r="C9" s="11">
        <v>490000</v>
      </c>
      <c r="D9" s="57" t="s">
        <v>161</v>
      </c>
      <c r="E9" s="55">
        <f t="shared" si="0"/>
        <v>0.1235813366960908</v>
      </c>
      <c r="F9" s="11">
        <f t="shared" si="1"/>
        <v>199583.85876418665</v>
      </c>
      <c r="G9" s="11">
        <f>F9</f>
        <v>199583.85876418665</v>
      </c>
    </row>
    <row r="10" spans="1:7">
      <c r="A10" s="1"/>
      <c r="B10" s="2" t="s">
        <v>6</v>
      </c>
      <c r="C10" s="11">
        <v>30000</v>
      </c>
      <c r="D10" s="11">
        <v>30000</v>
      </c>
      <c r="E10" s="55">
        <f t="shared" si="0"/>
        <v>7.5662042875157629E-3</v>
      </c>
      <c r="F10" s="11">
        <f t="shared" si="1"/>
        <v>12219.419924337957</v>
      </c>
      <c r="G10" s="11">
        <f t="shared" si="2"/>
        <v>-17780.580075662045</v>
      </c>
    </row>
    <row r="11" spans="1:7">
      <c r="A11" s="1"/>
      <c r="B11" s="2" t="s">
        <v>7</v>
      </c>
      <c r="C11" s="11">
        <v>500000</v>
      </c>
      <c r="D11" s="11">
        <v>500000</v>
      </c>
      <c r="E11" s="55">
        <f t="shared" si="0"/>
        <v>0.12610340479192939</v>
      </c>
      <c r="F11" s="11">
        <f t="shared" si="1"/>
        <v>203656.99873896595</v>
      </c>
      <c r="G11" s="11">
        <f t="shared" si="2"/>
        <v>-296343.00126103405</v>
      </c>
    </row>
    <row r="12" spans="1:7">
      <c r="A12" s="1"/>
      <c r="B12" s="2" t="s">
        <v>8</v>
      </c>
      <c r="C12" s="11">
        <v>380000</v>
      </c>
      <c r="D12" s="57" t="s">
        <v>161</v>
      </c>
      <c r="E12" s="55">
        <f t="shared" si="0"/>
        <v>9.5838587641866327E-2</v>
      </c>
      <c r="F12" s="11">
        <f t="shared" si="1"/>
        <v>154779.31904161413</v>
      </c>
      <c r="G12" s="11">
        <f>F12</f>
        <v>154779.31904161413</v>
      </c>
    </row>
    <row r="13" spans="1:7">
      <c r="A13" s="1"/>
      <c r="B13" s="2" t="s">
        <v>9</v>
      </c>
      <c r="C13" s="11">
        <v>500000</v>
      </c>
      <c r="D13" s="11">
        <v>500000</v>
      </c>
      <c r="E13" s="55">
        <f t="shared" si="0"/>
        <v>0.12610340479192939</v>
      </c>
      <c r="F13" s="11">
        <f t="shared" si="1"/>
        <v>203656.99873896595</v>
      </c>
      <c r="G13" s="11">
        <f t="shared" si="2"/>
        <v>-296343.00126103405</v>
      </c>
    </row>
    <row r="14" spans="1:7">
      <c r="A14" s="1"/>
      <c r="B14" s="12" t="s">
        <v>10</v>
      </c>
      <c r="C14" s="18"/>
      <c r="D14" s="18"/>
      <c r="E14" s="18"/>
      <c r="F14" s="18"/>
      <c r="G14" s="18"/>
    </row>
    <row r="15" spans="1:7">
      <c r="A15" s="1"/>
      <c r="B15" s="2" t="s">
        <v>11</v>
      </c>
      <c r="C15" s="11">
        <v>250000</v>
      </c>
      <c r="D15" s="57" t="s">
        <v>161</v>
      </c>
      <c r="E15" s="55">
        <f t="shared" si="0"/>
        <v>6.3051702395964693E-2</v>
      </c>
      <c r="F15" s="11">
        <f t="shared" si="1"/>
        <v>101828.49936948298</v>
      </c>
      <c r="G15" s="11">
        <f>F15</f>
        <v>101828.49936948298</v>
      </c>
    </row>
    <row r="16" spans="1:7">
      <c r="A16" s="1"/>
      <c r="B16" s="2" t="s">
        <v>12</v>
      </c>
      <c r="C16" s="11">
        <v>250000</v>
      </c>
      <c r="D16" s="57" t="s">
        <v>161</v>
      </c>
      <c r="E16" s="55">
        <f t="shared" si="0"/>
        <v>6.3051702395964693E-2</v>
      </c>
      <c r="F16" s="11">
        <f t="shared" si="1"/>
        <v>101828.49936948298</v>
      </c>
      <c r="G16" s="11">
        <f>F16</f>
        <v>101828.49936948298</v>
      </c>
    </row>
    <row r="17" spans="1:7">
      <c r="A17" s="1"/>
      <c r="B17" s="2" t="s">
        <v>13</v>
      </c>
      <c r="C17" s="11">
        <v>250000</v>
      </c>
      <c r="D17" s="57" t="s">
        <v>161</v>
      </c>
      <c r="E17" s="55">
        <f t="shared" si="0"/>
        <v>6.3051702395964693E-2</v>
      </c>
      <c r="F17" s="11">
        <f t="shared" si="1"/>
        <v>101828.49936948298</v>
      </c>
      <c r="G17" s="11">
        <f>F17</f>
        <v>101828.49936948298</v>
      </c>
    </row>
    <row r="18" spans="1:7">
      <c r="A18" s="1"/>
      <c r="B18" s="5" t="s">
        <v>14</v>
      </c>
      <c r="C18" s="23">
        <v>250000</v>
      </c>
      <c r="D18" s="57" t="s">
        <v>161</v>
      </c>
      <c r="E18" s="56">
        <f>C18/$C$19</f>
        <v>6.3051702395964693E-2</v>
      </c>
      <c r="F18" s="23">
        <f>E18*$D$19</f>
        <v>101828.49936948298</v>
      </c>
      <c r="G18" s="23">
        <f>F18</f>
        <v>101828.49936948298</v>
      </c>
    </row>
    <row r="19" spans="1:7" ht="18.75" customHeight="1">
      <c r="A19" s="1"/>
      <c r="B19" s="51" t="s">
        <v>156</v>
      </c>
      <c r="C19" s="37">
        <f>SUM(C4:C18)</f>
        <v>3965000</v>
      </c>
      <c r="D19" s="37">
        <f>SUM(D4:D18)</f>
        <v>1615000</v>
      </c>
      <c r="E19" s="58">
        <f>SUM(E4:E18)</f>
        <v>1</v>
      </c>
      <c r="F19" s="15">
        <f>SUM(F4:F18)</f>
        <v>1615000</v>
      </c>
      <c r="G19" s="15">
        <f>SUM(G4:G18)</f>
        <v>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  <ignoredErrors>
    <ignoredError sqref="G9 G5 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정산1</vt:lpstr>
      <vt:lpstr>정산2</vt:lpstr>
      <vt:lpstr>전체</vt:lpstr>
      <vt:lpstr>주류</vt:lpstr>
      <vt:lpstr>버스</vt:lpstr>
      <vt:lpstr>도시락</vt:lpstr>
      <vt:lpstr>보험</vt:lpstr>
      <vt:lpstr>LT버스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김성현</dc:creator>
  <cp:lastModifiedBy>차오름</cp:lastModifiedBy>
  <dcterms:created xsi:type="dcterms:W3CDTF">2012-02-09T21:28:00Z</dcterms:created>
  <dcterms:modified xsi:type="dcterms:W3CDTF">2012-11-19T10:38:00Z</dcterms:modified>
</cp:coreProperties>
</file>